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queryTables/queryTable1.xml" ContentType="application/vnd.openxmlformats-officedocument.spreadsheetml.query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480" yWindow="270" windowWidth="13680" windowHeight="7035" tabRatio="729" firstSheet="1" activeTab="1"/>
  </bookViews>
  <sheets>
    <sheet name="START HERE" sheetId="25" state="veryHidden" r:id="rId1"/>
    <sheet name="Hitter Projections" sheetId="9" r:id="rId2"/>
    <sheet name="Raw Hitter Web Query" sheetId="27" state="veryHidden" r:id="rId3"/>
    <sheet name="Extract STANDARD" sheetId="28" state="veryHidden" r:id="rId4"/>
    <sheet name="Extract ADVANCED" sheetId="43" state="veryHidden" r:id="rId5"/>
    <sheet name="Extract BATTED BALL" sheetId="37" state="veryHidden" r:id="rId6"/>
    <sheet name="PLAYERIDMAP" sheetId="15" state="veryHidden" r:id="rId7"/>
    <sheet name="Age Adjustment Factor" sheetId="22" state="veryHidden" r:id="rId8"/>
  </sheets>
  <definedNames>
    <definedName name="Fangraphs" localSheetId="2">'Raw Hitter Web Query'!$A$1:$X$489</definedName>
    <definedName name="MLBSeason">'START HERE'!$B$9</definedName>
    <definedName name="PA_YR1">'START HERE'!$B$16</definedName>
    <definedName name="PA_YR2">'START HERE'!$B$17</definedName>
    <definedName name="PA_YR3">'START HERE'!$B$18</definedName>
    <definedName name="R_YR1">'START HERE'!$D$16</definedName>
    <definedName name="R_YR2">'START HERE'!$D$17</definedName>
    <definedName name="R_YR3">'START HERE'!$D$18</definedName>
    <definedName name="RBI_YR1">'START HERE'!$C$16</definedName>
    <definedName name="RBI_YR2">'START HERE'!$C$17</definedName>
    <definedName name="RBI_YR3">'START HERE'!$C$18</definedName>
    <definedName name="SeasonStartDate">'START HERE'!$B$10</definedName>
    <definedName name="SGP_AVG">'START HERE'!#REF!</definedName>
    <definedName name="SGP_ERA">'START HERE'!#REF!</definedName>
    <definedName name="SGP_HR">'START HERE'!#REF!</definedName>
    <definedName name="SGP_K">'START HERE'!#REF!</definedName>
    <definedName name="SGP_R">'START HERE'!#REF!</definedName>
    <definedName name="SGP_RBI">'START HERE'!#REF!</definedName>
    <definedName name="SGP_SB">'START HERE'!#REF!</definedName>
    <definedName name="SGP_SV">'START HERE'!#REF!</definedName>
    <definedName name="SGP_W">'START HERE'!#REF!</definedName>
    <definedName name="SGP_WHIP">'START HERE'!#REF!</definedName>
    <definedName name="SPG_AVG">'START HERE'!#REF!</definedName>
    <definedName name="SPG_ERA">'START HERE'!#REF!</definedName>
    <definedName name="SPG_HR">'START HERE'!#REF!</definedName>
    <definedName name="SPG_K">'START HERE'!#REF!</definedName>
    <definedName name="SPG_R">'START HERE'!#REF!</definedName>
    <definedName name="SPG_RBI">'START HERE'!#REF!</definedName>
    <definedName name="SPG_SB">'START HERE'!#REF!</definedName>
    <definedName name="SPG_SV">'START HERE'!#REF!</definedName>
    <definedName name="SPG_W">'START HERE'!#REF!</definedName>
    <definedName name="SPG_WHIP">'START HERE'!#REF!</definedName>
  </definedNames>
  <calcPr calcId="152511"/>
</workbook>
</file>

<file path=xl/calcChain.xml><?xml version="1.0" encoding="utf-8"?>
<calcChain xmlns="http://schemas.openxmlformats.org/spreadsheetml/2006/main">
  <c r="G5" i="15" l="1"/>
  <c r="E5" i="15"/>
  <c r="D5" i="15"/>
  <c r="G4" i="15"/>
  <c r="E4" i="15"/>
  <c r="D4" i="15"/>
  <c r="G3" i="15"/>
  <c r="E3" i="15"/>
  <c r="D3" i="15"/>
  <c r="G2" i="15"/>
  <c r="E2" i="15"/>
  <c r="D2" i="15"/>
  <c r="C43" i="37" l="1"/>
  <c r="C44" i="37"/>
  <c r="C45" i="37"/>
  <c r="C46" i="37"/>
  <c r="C47" i="37"/>
  <c r="C48" i="37"/>
  <c r="C49" i="37"/>
  <c r="C50" i="37"/>
  <c r="C51" i="37"/>
  <c r="C52" i="37"/>
  <c r="C53" i="37"/>
  <c r="C54" i="37"/>
  <c r="C55" i="37"/>
  <c r="C56" i="37"/>
  <c r="C57" i="37"/>
  <c r="C58" i="37"/>
  <c r="C59" i="37"/>
  <c r="C43" i="43"/>
  <c r="C44" i="43"/>
  <c r="C45" i="43"/>
  <c r="C46" i="43"/>
  <c r="C47" i="43"/>
  <c r="C48" i="43"/>
  <c r="C49" i="43"/>
  <c r="C50" i="43"/>
  <c r="C51" i="43"/>
  <c r="C52" i="43"/>
  <c r="C53" i="43"/>
  <c r="C54" i="43"/>
  <c r="C55" i="43"/>
  <c r="C56" i="43"/>
  <c r="C57" i="43"/>
  <c r="C58" i="43"/>
  <c r="C43" i="28"/>
  <c r="C44" i="28"/>
  <c r="C45" i="28"/>
  <c r="C46" i="28"/>
  <c r="C47" i="28"/>
  <c r="C48" i="28"/>
  <c r="C49" i="28"/>
  <c r="C50" i="28"/>
  <c r="C51" i="28"/>
  <c r="C52" i="28"/>
  <c r="C53" i="28"/>
  <c r="C54" i="28"/>
  <c r="C55" i="28"/>
  <c r="C56" i="28"/>
  <c r="C57" i="28"/>
  <c r="C58" i="28"/>
  <c r="C59" i="28"/>
  <c r="J34" i="9" l="1"/>
  <c r="J32" i="9"/>
  <c r="J31" i="9"/>
  <c r="J33" i="9"/>
  <c r="I34" i="9"/>
  <c r="I32" i="9"/>
  <c r="I31" i="9"/>
  <c r="I33" i="9"/>
  <c r="H2" i="9" l="1"/>
  <c r="A12" i="9" l="1"/>
  <c r="N1" i="9" l="1"/>
  <c r="O1" i="9"/>
  <c r="P1" i="9"/>
  <c r="A5" i="9"/>
  <c r="A6" i="9"/>
  <c r="AR9" i="9" l="1"/>
  <c r="AR8" i="9"/>
  <c r="AR7" i="9"/>
  <c r="AQ9" i="9"/>
  <c r="AQ8" i="9"/>
  <c r="AQ7" i="9"/>
  <c r="AP9" i="9"/>
  <c r="AP8" i="9"/>
  <c r="AP7" i="9"/>
  <c r="AO10" i="9"/>
  <c r="F73" i="43" l="1"/>
  <c r="F72" i="43"/>
  <c r="F71" i="43"/>
  <c r="F70" i="43" s="1"/>
  <c r="F69" i="43" s="1"/>
  <c r="F68" i="43" s="1"/>
  <c r="F67" i="43" s="1"/>
  <c r="C42" i="43"/>
  <c r="C41" i="43"/>
  <c r="C40" i="43"/>
  <c r="C39" i="43"/>
  <c r="C38" i="43"/>
  <c r="C37" i="43"/>
  <c r="C36" i="43"/>
  <c r="C35" i="43"/>
  <c r="C34" i="43"/>
  <c r="C33" i="43"/>
  <c r="C32" i="43"/>
  <c r="C31" i="43"/>
  <c r="C30" i="43"/>
  <c r="C29" i="43"/>
  <c r="C28" i="43"/>
  <c r="C27" i="43"/>
  <c r="C26" i="43"/>
  <c r="C25" i="43"/>
  <c r="C24" i="43"/>
  <c r="C23" i="43"/>
  <c r="C22" i="43"/>
  <c r="C21" i="43"/>
  <c r="C20" i="43"/>
  <c r="C19" i="43"/>
  <c r="C18" i="43"/>
  <c r="C17" i="43"/>
  <c r="C16" i="43"/>
  <c r="C15" i="43"/>
  <c r="C14" i="43"/>
  <c r="C13" i="43"/>
  <c r="C12" i="43"/>
  <c r="C11" i="43"/>
  <c r="C10" i="43"/>
  <c r="C9" i="43"/>
  <c r="C8" i="43"/>
  <c r="C7" i="43"/>
  <c r="C6" i="43"/>
  <c r="B3" i="43"/>
  <c r="D44" i="43" l="1"/>
  <c r="D48" i="43"/>
  <c r="D52" i="43"/>
  <c r="D56" i="43"/>
  <c r="D43" i="43"/>
  <c r="D47" i="43"/>
  <c r="D51" i="43"/>
  <c r="D45" i="43"/>
  <c r="D49" i="43"/>
  <c r="D53" i="43"/>
  <c r="D58" i="43"/>
  <c r="D50" i="43"/>
  <c r="D57" i="43"/>
  <c r="D46" i="43"/>
  <c r="D54" i="43"/>
  <c r="D55" i="43"/>
  <c r="D39" i="43"/>
  <c r="D40" i="43"/>
  <c r="D42" i="43"/>
  <c r="D38" i="43"/>
  <c r="D33" i="43"/>
  <c r="D29" i="43"/>
  <c r="D37" i="43"/>
  <c r="D35" i="43"/>
  <c r="D31" i="43"/>
  <c r="D27" i="43"/>
  <c r="D41" i="43"/>
  <c r="D36" i="43"/>
  <c r="D32" i="43"/>
  <c r="D30" i="43"/>
  <c r="D24" i="43"/>
  <c r="D20" i="43"/>
  <c r="D16" i="43"/>
  <c r="D12" i="43"/>
  <c r="D34" i="43"/>
  <c r="D22" i="43"/>
  <c r="D18" i="43"/>
  <c r="D14" i="43"/>
  <c r="D10" i="43"/>
  <c r="D28" i="43"/>
  <c r="D23" i="43"/>
  <c r="D19" i="43"/>
  <c r="D7" i="43"/>
  <c r="D25" i="43"/>
  <c r="D26" i="43"/>
  <c r="D17" i="43"/>
  <c r="D15" i="43"/>
  <c r="D13" i="43"/>
  <c r="D11" i="43"/>
  <c r="D6" i="43"/>
  <c r="D21" i="43"/>
  <c r="D9" i="43"/>
  <c r="D8" i="43"/>
  <c r="B4" i="43"/>
  <c r="F45" i="43" l="1"/>
  <c r="G46" i="43"/>
  <c r="F49" i="43"/>
  <c r="G50" i="43"/>
  <c r="F53" i="43"/>
  <c r="G54" i="43"/>
  <c r="F44" i="43"/>
  <c r="G45" i="43"/>
  <c r="F48" i="43"/>
  <c r="G49" i="43"/>
  <c r="F52" i="43"/>
  <c r="G53" i="43"/>
  <c r="F55" i="43"/>
  <c r="F56" i="43"/>
  <c r="G57" i="43"/>
  <c r="G43" i="43"/>
  <c r="G47" i="43"/>
  <c r="F43" i="43"/>
  <c r="F47" i="43"/>
  <c r="F51" i="43"/>
  <c r="G55" i="43"/>
  <c r="G56" i="43"/>
  <c r="G51" i="43"/>
  <c r="F54" i="43"/>
  <c r="F58" i="43"/>
  <c r="G48" i="43"/>
  <c r="F50" i="43"/>
  <c r="G52" i="43"/>
  <c r="G44" i="43"/>
  <c r="F46" i="43"/>
  <c r="G58" i="43"/>
  <c r="F57" i="43"/>
  <c r="G42" i="43"/>
  <c r="F42" i="43"/>
  <c r="F41" i="43"/>
  <c r="G41" i="43"/>
  <c r="F40" i="43"/>
  <c r="G40" i="43"/>
  <c r="F39" i="43"/>
  <c r="G37" i="43"/>
  <c r="F37" i="43"/>
  <c r="F38" i="43"/>
  <c r="G36" i="43"/>
  <c r="G39" i="43"/>
  <c r="G38" i="43"/>
  <c r="F36" i="43"/>
  <c r="G35" i="43"/>
  <c r="G30" i="43"/>
  <c r="G27" i="43"/>
  <c r="F35" i="43"/>
  <c r="G33" i="43"/>
  <c r="G32" i="43"/>
  <c r="G28" i="43"/>
  <c r="F31" i="43"/>
  <c r="F30" i="43"/>
  <c r="F33" i="43"/>
  <c r="G34" i="43"/>
  <c r="G29" i="43"/>
  <c r="G31" i="43"/>
  <c r="F32" i="43"/>
  <c r="F27" i="43"/>
  <c r="F28" i="43"/>
  <c r="F34" i="43"/>
  <c r="F29" i="43"/>
  <c r="AD52" i="43" l="1"/>
  <c r="Y52" i="43"/>
  <c r="Z52" i="43" s="1"/>
  <c r="AA52" i="43" s="1"/>
  <c r="AC52" i="43"/>
  <c r="Y43" i="43"/>
  <c r="Z43" i="43" s="1"/>
  <c r="AA43" i="43" s="1"/>
  <c r="AC43" i="43"/>
  <c r="AD43" i="43"/>
  <c r="AD45" i="43"/>
  <c r="Y45" i="43"/>
  <c r="Z45" i="43" s="1"/>
  <c r="AA45" i="43" s="1"/>
  <c r="AC45" i="43"/>
  <c r="Y58" i="43"/>
  <c r="AC58" i="43"/>
  <c r="AD58" i="43"/>
  <c r="AB50" i="43"/>
  <c r="Y51" i="43"/>
  <c r="Z51" i="43" s="1"/>
  <c r="AA51" i="43" s="1"/>
  <c r="AC51" i="43"/>
  <c r="AD51" i="43"/>
  <c r="AB47" i="43"/>
  <c r="Y57" i="43"/>
  <c r="Z57" i="43" s="1"/>
  <c r="AA57" i="43" s="1"/>
  <c r="AC57" i="43"/>
  <c r="AD57" i="43"/>
  <c r="AB52" i="43"/>
  <c r="AB44" i="43"/>
  <c r="AB49" i="43"/>
  <c r="AB57" i="43"/>
  <c r="AB51" i="43"/>
  <c r="Y53" i="43"/>
  <c r="AD53" i="43"/>
  <c r="AC53" i="43"/>
  <c r="AB46" i="43"/>
  <c r="AD48" i="43"/>
  <c r="Y48" i="43"/>
  <c r="AC48" i="43"/>
  <c r="Y56" i="43"/>
  <c r="Z56" i="43" s="1"/>
  <c r="AA56" i="43" s="1"/>
  <c r="AC56" i="43"/>
  <c r="AD56" i="43"/>
  <c r="AB43" i="43"/>
  <c r="AB56" i="43"/>
  <c r="AD49" i="43"/>
  <c r="Y49" i="43"/>
  <c r="Z49" i="43" s="1"/>
  <c r="AA49" i="43" s="1"/>
  <c r="AC49" i="43"/>
  <c r="Y54" i="43"/>
  <c r="Z54" i="43" s="1"/>
  <c r="AA54" i="43" s="1"/>
  <c r="AD54" i="43"/>
  <c r="AC54" i="43"/>
  <c r="Y46" i="43"/>
  <c r="Z46" i="43" s="1"/>
  <c r="AA46" i="43" s="1"/>
  <c r="AC46" i="43"/>
  <c r="AD46" i="43"/>
  <c r="AB54" i="43"/>
  <c r="Y50" i="43"/>
  <c r="Z50" i="43" s="1"/>
  <c r="AA50" i="43" s="1"/>
  <c r="AC50" i="43"/>
  <c r="AD50" i="43"/>
  <c r="AD44" i="43"/>
  <c r="Y44" i="43"/>
  <c r="Z44" i="43" s="1"/>
  <c r="AA44" i="43" s="1"/>
  <c r="AC44" i="43"/>
  <c r="Z58" i="43"/>
  <c r="AA58" i="43" s="1"/>
  <c r="AB58" i="43"/>
  <c r="Y55" i="43"/>
  <c r="Z55" i="43" s="1"/>
  <c r="AA55" i="43" s="1"/>
  <c r="AC55" i="43"/>
  <c r="AD55" i="43"/>
  <c r="Y47" i="43"/>
  <c r="Z47" i="43" s="1"/>
  <c r="AA47" i="43" s="1"/>
  <c r="AC47" i="43"/>
  <c r="AD47" i="43"/>
  <c r="AB55" i="43"/>
  <c r="Z48" i="43"/>
  <c r="AA48" i="43" s="1"/>
  <c r="AB48" i="43"/>
  <c r="AB53" i="43"/>
  <c r="Z53" i="43"/>
  <c r="AA53" i="43" s="1"/>
  <c r="AB45" i="43"/>
  <c r="AB35" i="43"/>
  <c r="AB31" i="43"/>
  <c r="AC30" i="43"/>
  <c r="Y30" i="43"/>
  <c r="Z30" i="43" s="1"/>
  <c r="AD30" i="43"/>
  <c r="AD33" i="43"/>
  <c r="AC33" i="43"/>
  <c r="Y33" i="43"/>
  <c r="Z33" i="43" s="1"/>
  <c r="AA33" i="43" s="1"/>
  <c r="AC38" i="43"/>
  <c r="Y38" i="43"/>
  <c r="Z38" i="43" s="1"/>
  <c r="AA38" i="43" s="1"/>
  <c r="AD38" i="43"/>
  <c r="AC28" i="43"/>
  <c r="Y28" i="43"/>
  <c r="Z28" i="43" s="1"/>
  <c r="AD28" i="43"/>
  <c r="AB37" i="43"/>
  <c r="AC34" i="43"/>
  <c r="Y34" i="43"/>
  <c r="Z34" i="43" s="1"/>
  <c r="AD34" i="43"/>
  <c r="AD29" i="43"/>
  <c r="AC29" i="43"/>
  <c r="Y29" i="43"/>
  <c r="Z29" i="43" s="1"/>
  <c r="AA29" i="43" s="1"/>
  <c r="AB42" i="43"/>
  <c r="AB34" i="43"/>
  <c r="AD40" i="43"/>
  <c r="Y40" i="43"/>
  <c r="Z40" i="43" s="1"/>
  <c r="AA40" i="43" s="1"/>
  <c r="AC40" i="43"/>
  <c r="AC42" i="43"/>
  <c r="Y42" i="43"/>
  <c r="Z42" i="43" s="1"/>
  <c r="AA42" i="43" s="1"/>
  <c r="AD42" i="43"/>
  <c r="AB38" i="43"/>
  <c r="AC32" i="43"/>
  <c r="Y32" i="43"/>
  <c r="Z32" i="43" s="1"/>
  <c r="AA32" i="43" s="1"/>
  <c r="AD32" i="43"/>
  <c r="AB29" i="43"/>
  <c r="AD39" i="43"/>
  <c r="AC39" i="43"/>
  <c r="Y39" i="43"/>
  <c r="Z39" i="43" s="1"/>
  <c r="AA39" i="43" s="1"/>
  <c r="AB32" i="43"/>
  <c r="AD27" i="43"/>
  <c r="Y27" i="43"/>
  <c r="Z27" i="43" s="1"/>
  <c r="AA27" i="43" s="1"/>
  <c r="AC27" i="43"/>
  <c r="AD35" i="43"/>
  <c r="AC35" i="43"/>
  <c r="Y35" i="43"/>
  <c r="Z35" i="43" s="1"/>
  <c r="AC37" i="43"/>
  <c r="Y37" i="43"/>
  <c r="Z37" i="43" s="1"/>
  <c r="AA37" i="43" s="1"/>
  <c r="AD37" i="43"/>
  <c r="AB30" i="43"/>
  <c r="AB40" i="43"/>
  <c r="AD36" i="43"/>
  <c r="Y36" i="43"/>
  <c r="Z36" i="43" s="1"/>
  <c r="AA36" i="43" s="1"/>
  <c r="AC36" i="43"/>
  <c r="AB33" i="43"/>
  <c r="AB28" i="43"/>
  <c r="AB36" i="43"/>
  <c r="AD31" i="43"/>
  <c r="AC31" i="43"/>
  <c r="Y31" i="43"/>
  <c r="Z31" i="43" s="1"/>
  <c r="AA31" i="43" s="1"/>
  <c r="AB39" i="43"/>
  <c r="AB41" i="43"/>
  <c r="AC41" i="43"/>
  <c r="Y41" i="43"/>
  <c r="Z41" i="43" s="1"/>
  <c r="AA41" i="43" s="1"/>
  <c r="AD41" i="43"/>
  <c r="G24" i="43"/>
  <c r="F23" i="43"/>
  <c r="G26" i="43"/>
  <c r="G23" i="43"/>
  <c r="F25" i="43"/>
  <c r="G25" i="43"/>
  <c r="F26" i="43"/>
  <c r="F24" i="43"/>
  <c r="F16" i="43"/>
  <c r="G9" i="43"/>
  <c r="G21" i="43"/>
  <c r="G22" i="43"/>
  <c r="F7" i="43"/>
  <c r="G13" i="43"/>
  <c r="F13" i="43"/>
  <c r="G10" i="43"/>
  <c r="G19" i="43"/>
  <c r="G16" i="43"/>
  <c r="F10" i="43"/>
  <c r="F22" i="43"/>
  <c r="G17" i="43"/>
  <c r="F15" i="43"/>
  <c r="F11" i="43"/>
  <c r="G7" i="43"/>
  <c r="F20" i="43"/>
  <c r="G12" i="43"/>
  <c r="F18" i="43"/>
  <c r="F8" i="43"/>
  <c r="F6" i="43"/>
  <c r="G14" i="43"/>
  <c r="F19" i="43"/>
  <c r="F14" i="43"/>
  <c r="F9" i="43"/>
  <c r="G11" i="43"/>
  <c r="G6" i="43"/>
  <c r="F17" i="43"/>
  <c r="F21" i="43"/>
  <c r="G18" i="43"/>
  <c r="G8" i="43"/>
  <c r="F12" i="43"/>
  <c r="G20" i="43"/>
  <c r="G15" i="43"/>
  <c r="AE54" i="43" l="1"/>
  <c r="AE56" i="43"/>
  <c r="AE45" i="43"/>
  <c r="AE47" i="43"/>
  <c r="AE49" i="43"/>
  <c r="AE58" i="43"/>
  <c r="AE44" i="43"/>
  <c r="AE48" i="43"/>
  <c r="AE53" i="43"/>
  <c r="AE57" i="43"/>
  <c r="AE43" i="43"/>
  <c r="AE46" i="43"/>
  <c r="AE55" i="43"/>
  <c r="AE50" i="43"/>
  <c r="AE51" i="43"/>
  <c r="AE52" i="43"/>
  <c r="AB7" i="43"/>
  <c r="AD9" i="43"/>
  <c r="AC9" i="43"/>
  <c r="Y9" i="43"/>
  <c r="Z9" i="43" s="1"/>
  <c r="AD10" i="43"/>
  <c r="Y10" i="43"/>
  <c r="Z10" i="43" s="1"/>
  <c r="AC10" i="43"/>
  <c r="AD22" i="43"/>
  <c r="AE22" i="43" s="1"/>
  <c r="AC22" i="43"/>
  <c r="Y22" i="43"/>
  <c r="Z22" i="43" s="1"/>
  <c r="AA22" i="43" s="1"/>
  <c r="AD19" i="43"/>
  <c r="Y19" i="43"/>
  <c r="Z19" i="43" s="1"/>
  <c r="AC19" i="43"/>
  <c r="AB9" i="43"/>
  <c r="AD16" i="43"/>
  <c r="Y16" i="43"/>
  <c r="Z16" i="43" s="1"/>
  <c r="AC16" i="43"/>
  <c r="Y15" i="43"/>
  <c r="Z15" i="43" s="1"/>
  <c r="AD15" i="43"/>
  <c r="AC15" i="43"/>
  <c r="AB12" i="43"/>
  <c r="AD20" i="43"/>
  <c r="AC20" i="43"/>
  <c r="Y20" i="43"/>
  <c r="Z20" i="43" s="1"/>
  <c r="AA20" i="43" s="1"/>
  <c r="Y6" i="43"/>
  <c r="Z6" i="43" s="1"/>
  <c r="AA6" i="43" s="1"/>
  <c r="AD6" i="43"/>
  <c r="AC6" i="43"/>
  <c r="AD24" i="43"/>
  <c r="Y24" i="43"/>
  <c r="Z24" i="43" s="1"/>
  <c r="AC24" i="43"/>
  <c r="AB11" i="43"/>
  <c r="AC12" i="43"/>
  <c r="Y12" i="43"/>
  <c r="Z12" i="43" s="1"/>
  <c r="AD12" i="43"/>
  <c r="AB8" i="43"/>
  <c r="AD17" i="43"/>
  <c r="AC17" i="43"/>
  <c r="Y17" i="43"/>
  <c r="Z17" i="43" s="1"/>
  <c r="AA17" i="43" s="1"/>
  <c r="AC8" i="43"/>
  <c r="AD8" i="43"/>
  <c r="Y8" i="43"/>
  <c r="Z8" i="43" s="1"/>
  <c r="AB13" i="43"/>
  <c r="AB6" i="43"/>
  <c r="AB23" i="43"/>
  <c r="AB18" i="43"/>
  <c r="AB17" i="43"/>
  <c r="AD11" i="43"/>
  <c r="AC11" i="43"/>
  <c r="Y11" i="43"/>
  <c r="Z11" i="43" s="1"/>
  <c r="AC21" i="43"/>
  <c r="AD21" i="43"/>
  <c r="Y21" i="43"/>
  <c r="Z21" i="43" s="1"/>
  <c r="AA21" i="43" s="1"/>
  <c r="AB19" i="43"/>
  <c r="AC26" i="43"/>
  <c r="Y26" i="43"/>
  <c r="Z26" i="43" s="1"/>
  <c r="AA26" i="43" s="1"/>
  <c r="AD26" i="43"/>
  <c r="AB25" i="43"/>
  <c r="AB20" i="43"/>
  <c r="AC14" i="43"/>
  <c r="Y14" i="43"/>
  <c r="Z14" i="43" s="1"/>
  <c r="AD14" i="43"/>
  <c r="AD25" i="43"/>
  <c r="Y25" i="43"/>
  <c r="Z25" i="43" s="1"/>
  <c r="AA25" i="43" s="1"/>
  <c r="AC25" i="43"/>
  <c r="AB14" i="43"/>
  <c r="AB15" i="43"/>
  <c r="AB16" i="43"/>
  <c r="AC23" i="43"/>
  <c r="AD23" i="43"/>
  <c r="Y23" i="43"/>
  <c r="Z23" i="43" s="1"/>
  <c r="AB24" i="43"/>
  <c r="AB10" i="43"/>
  <c r="AD18" i="43"/>
  <c r="Y18" i="43"/>
  <c r="Z18" i="43" s="1"/>
  <c r="AC18" i="43"/>
  <c r="Y7" i="43"/>
  <c r="Z7" i="43" s="1"/>
  <c r="AA7" i="43" s="1"/>
  <c r="AC7" i="43"/>
  <c r="AD7" i="43"/>
  <c r="AD13" i="43"/>
  <c r="Y13" i="43"/>
  <c r="Z13" i="43" s="1"/>
  <c r="AC13" i="43"/>
  <c r="AB21" i="43"/>
  <c r="AB27" i="43"/>
  <c r="AB26" i="43"/>
  <c r="AB22" i="43"/>
  <c r="AE40" i="43"/>
  <c r="AE34" i="43"/>
  <c r="AE28" i="43"/>
  <c r="AE38" i="43"/>
  <c r="AE27" i="43"/>
  <c r="AE32" i="43"/>
  <c r="AE41" i="43"/>
  <c r="AE31" i="43"/>
  <c r="AE37" i="43"/>
  <c r="AE36" i="43"/>
  <c r="AE33" i="43"/>
  <c r="AE30" i="43"/>
  <c r="AE35" i="43"/>
  <c r="AE39" i="43"/>
  <c r="AE42" i="43"/>
  <c r="AE29" i="43"/>
  <c r="F74" i="28"/>
  <c r="F73" i="28"/>
  <c r="F74" i="37"/>
  <c r="F73" i="37"/>
  <c r="AN1" i="9"/>
  <c r="AE13" i="43" l="1"/>
  <c r="AE25" i="43"/>
  <c r="AE26" i="43"/>
  <c r="AE24" i="43"/>
  <c r="AE15" i="43"/>
  <c r="AE16" i="43"/>
  <c r="AE9" i="43"/>
  <c r="AE7" i="43"/>
  <c r="AE23" i="43"/>
  <c r="AE8" i="43"/>
  <c r="AE17" i="43"/>
  <c r="AE20" i="43"/>
  <c r="AE10" i="43"/>
  <c r="AE18" i="43"/>
  <c r="AE14" i="43"/>
  <c r="AE21" i="43"/>
  <c r="AE11" i="43"/>
  <c r="AE12" i="43"/>
  <c r="AE19" i="43"/>
  <c r="AE6" i="43"/>
  <c r="AA18" i="43"/>
  <c r="AA15" i="43"/>
  <c r="AA28" i="43"/>
  <c r="AA35" i="43"/>
  <c r="AA34" i="43"/>
  <c r="AA30" i="43"/>
  <c r="AA23" i="43"/>
  <c r="AA14" i="43"/>
  <c r="AA24" i="43"/>
  <c r="AA19" i="43"/>
  <c r="AA16" i="43"/>
  <c r="AA11" i="43"/>
  <c r="AA12" i="43"/>
  <c r="AA8" i="43"/>
  <c r="AA9" i="43"/>
  <c r="AA10" i="43"/>
  <c r="AA13" i="43"/>
  <c r="K54" i="43" l="1"/>
  <c r="H54" i="43"/>
  <c r="P54" i="43"/>
  <c r="L54" i="43"/>
  <c r="V56" i="43"/>
  <c r="K56" i="43"/>
  <c r="H56" i="43"/>
  <c r="M56" i="43"/>
  <c r="R45" i="43"/>
  <c r="O45" i="43"/>
  <c r="U45" i="43"/>
  <c r="Q45" i="43"/>
  <c r="L47" i="43"/>
  <c r="M47" i="43"/>
  <c r="S47" i="43"/>
  <c r="J49" i="43"/>
  <c r="W49" i="43"/>
  <c r="H49" i="43"/>
  <c r="L49" i="43"/>
  <c r="T58" i="43"/>
  <c r="U58" i="43"/>
  <c r="O58" i="43"/>
  <c r="R58" i="43"/>
  <c r="Q44" i="43"/>
  <c r="R44" i="43"/>
  <c r="P44" i="43"/>
  <c r="T44" i="43"/>
  <c r="M48" i="43"/>
  <c r="N48" i="43"/>
  <c r="H48" i="43"/>
  <c r="L48" i="43"/>
  <c r="J53" i="43"/>
  <c r="P53" i="43"/>
  <c r="I53" i="43"/>
  <c r="L53" i="43"/>
  <c r="W57" i="43"/>
  <c r="P57" i="43"/>
  <c r="U57" i="43"/>
  <c r="M57" i="43"/>
  <c r="P43" i="43"/>
  <c r="Q43" i="43"/>
  <c r="W43" i="43"/>
  <c r="O43" i="43"/>
  <c r="O46" i="43"/>
  <c r="L46" i="43"/>
  <c r="Q46" i="43"/>
  <c r="R46" i="43"/>
  <c r="H55" i="43"/>
  <c r="K55" i="43"/>
  <c r="S55" i="43"/>
  <c r="W55" i="43"/>
  <c r="J55" i="43"/>
  <c r="W50" i="43"/>
  <c r="T50" i="43"/>
  <c r="J50" i="43"/>
  <c r="N50" i="43"/>
  <c r="P51" i="43"/>
  <c r="Q51" i="43"/>
  <c r="O51" i="43"/>
  <c r="W51" i="43"/>
  <c r="M52" i="43"/>
  <c r="N52" i="43"/>
  <c r="H52" i="43"/>
  <c r="L52" i="43"/>
  <c r="J54" i="43"/>
  <c r="P45" i="43"/>
  <c r="K47" i="43"/>
  <c r="V49" i="43"/>
  <c r="Q49" i="43"/>
  <c r="P58" i="43"/>
  <c r="M44" i="43"/>
  <c r="S44" i="43"/>
  <c r="I48" i="43"/>
  <c r="S48" i="43"/>
  <c r="O48" i="43"/>
  <c r="T53" i="43"/>
  <c r="W53" i="43"/>
  <c r="R57" i="43"/>
  <c r="Q57" i="43"/>
  <c r="S43" i="43"/>
  <c r="I46" i="43"/>
  <c r="T55" i="43"/>
  <c r="N55" i="43"/>
  <c r="S50" i="43"/>
  <c r="P50" i="43"/>
  <c r="L51" i="43"/>
  <c r="M51" i="43"/>
  <c r="I52" i="43"/>
  <c r="J52" i="43"/>
  <c r="W52" i="43"/>
  <c r="O54" i="43"/>
  <c r="M54" i="43"/>
  <c r="I54" i="43"/>
  <c r="U54" i="43"/>
  <c r="J56" i="43"/>
  <c r="O56" i="43"/>
  <c r="T56" i="43"/>
  <c r="U56" i="43"/>
  <c r="V45" i="43"/>
  <c r="S45" i="43"/>
  <c r="I45" i="43"/>
  <c r="T45" i="43"/>
  <c r="P47" i="43"/>
  <c r="Q47" i="43"/>
  <c r="O47" i="43"/>
  <c r="W47" i="43"/>
  <c r="N49" i="43"/>
  <c r="K49" i="43"/>
  <c r="M49" i="43"/>
  <c r="P49" i="43"/>
  <c r="H58" i="43"/>
  <c r="M58" i="43"/>
  <c r="N58" i="43"/>
  <c r="W58" i="43"/>
  <c r="S58" i="43"/>
  <c r="U44" i="43"/>
  <c r="V44" i="43"/>
  <c r="L44" i="43"/>
  <c r="O44" i="43"/>
  <c r="Q48" i="43"/>
  <c r="R48" i="43"/>
  <c r="P48" i="43"/>
  <c r="T48" i="43"/>
  <c r="N53" i="43"/>
  <c r="K53" i="43"/>
  <c r="H53" i="43"/>
  <c r="U53" i="43"/>
  <c r="K57" i="43"/>
  <c r="I57" i="43"/>
  <c r="T57" i="43"/>
  <c r="N57" i="43"/>
  <c r="V57" i="43"/>
  <c r="T43" i="43"/>
  <c r="U43" i="43"/>
  <c r="N43" i="43"/>
  <c r="R43" i="43"/>
  <c r="S46" i="43"/>
  <c r="P46" i="43"/>
  <c r="M46" i="43"/>
  <c r="L55" i="43"/>
  <c r="Q55" i="43"/>
  <c r="I55" i="43"/>
  <c r="K50" i="43"/>
  <c r="H50" i="43"/>
  <c r="I50" i="43"/>
  <c r="R50" i="43"/>
  <c r="T51" i="43"/>
  <c r="U51" i="43"/>
  <c r="N51" i="43"/>
  <c r="R51" i="43"/>
  <c r="Q52" i="43"/>
  <c r="R52" i="43"/>
  <c r="P52" i="43"/>
  <c r="T52" i="43"/>
  <c r="W54" i="43"/>
  <c r="R56" i="43"/>
  <c r="W56" i="43"/>
  <c r="N45" i="43"/>
  <c r="M45" i="43"/>
  <c r="I47" i="43"/>
  <c r="R47" i="43"/>
  <c r="T49" i="43"/>
  <c r="K58" i="43"/>
  <c r="H44" i="43"/>
  <c r="V53" i="43"/>
  <c r="S57" i="43"/>
  <c r="L43" i="43"/>
  <c r="K46" i="43"/>
  <c r="V46" i="43"/>
  <c r="R55" i="43"/>
  <c r="U50" i="43"/>
  <c r="S51" i="43"/>
  <c r="S52" i="43"/>
  <c r="S54" i="43"/>
  <c r="R54" i="43"/>
  <c r="N54" i="43"/>
  <c r="Q54" i="43"/>
  <c r="N56" i="43"/>
  <c r="L56" i="43"/>
  <c r="S56" i="43"/>
  <c r="I56" i="43"/>
  <c r="J45" i="43"/>
  <c r="W45" i="43"/>
  <c r="H45" i="43"/>
  <c r="L45" i="43"/>
  <c r="T47" i="43"/>
  <c r="U47" i="43"/>
  <c r="N47" i="43"/>
  <c r="J47" i="43"/>
  <c r="R49" i="43"/>
  <c r="O49" i="43"/>
  <c r="U49" i="43"/>
  <c r="I49" i="43"/>
  <c r="L58" i="43"/>
  <c r="Q58" i="43"/>
  <c r="V58" i="43"/>
  <c r="J58" i="43"/>
  <c r="I44" i="43"/>
  <c r="J44" i="43"/>
  <c r="K44" i="43"/>
  <c r="W44" i="43"/>
  <c r="U48" i="43"/>
  <c r="V48" i="43"/>
  <c r="K48" i="43"/>
  <c r="W48" i="43"/>
  <c r="R53" i="43"/>
  <c r="M53" i="43"/>
  <c r="O53" i="43"/>
  <c r="Q53" i="43"/>
  <c r="O57" i="43"/>
  <c r="H57" i="43"/>
  <c r="J57" i="43"/>
  <c r="H43" i="43"/>
  <c r="I43" i="43"/>
  <c r="K43" i="43"/>
  <c r="V43" i="43"/>
  <c r="J43" i="43"/>
  <c r="W46" i="43"/>
  <c r="T46" i="43"/>
  <c r="U46" i="43"/>
  <c r="N46" i="43"/>
  <c r="P55" i="43"/>
  <c r="V55" i="43"/>
  <c r="M55" i="43"/>
  <c r="O55" i="43"/>
  <c r="O50" i="43"/>
  <c r="L50" i="43"/>
  <c r="Q50" i="43"/>
  <c r="M50" i="43"/>
  <c r="H51" i="43"/>
  <c r="I51" i="43"/>
  <c r="K51" i="43"/>
  <c r="V51" i="43"/>
  <c r="J51" i="43"/>
  <c r="U52" i="43"/>
  <c r="V52" i="43"/>
  <c r="K52" i="43"/>
  <c r="O52" i="43"/>
  <c r="T54" i="43"/>
  <c r="V54" i="43"/>
  <c r="P56" i="43"/>
  <c r="Q56" i="43"/>
  <c r="K45" i="43"/>
  <c r="H47" i="43"/>
  <c r="V47" i="43"/>
  <c r="S49" i="43"/>
  <c r="I58" i="43"/>
  <c r="N44" i="43"/>
  <c r="J48" i="43"/>
  <c r="S53" i="43"/>
  <c r="L57" i="43"/>
  <c r="M43" i="43"/>
  <c r="H46" i="43"/>
  <c r="J46" i="43"/>
  <c r="U55" i="43"/>
  <c r="V50" i="43"/>
  <c r="T42" i="43"/>
  <c r="M42" i="43"/>
  <c r="N42" i="43"/>
  <c r="U42" i="43"/>
  <c r="J30" i="43"/>
  <c r="Q30" i="43"/>
  <c r="W30" i="43"/>
  <c r="K41" i="43"/>
  <c r="J41" i="43"/>
  <c r="Q41" i="43"/>
  <c r="I41" i="43"/>
  <c r="O37" i="43"/>
  <c r="Q37" i="43"/>
  <c r="I37" i="43"/>
  <c r="P37" i="43"/>
  <c r="R40" i="43"/>
  <c r="T40" i="43"/>
  <c r="L40" i="43"/>
  <c r="S40" i="43"/>
  <c r="J36" i="43"/>
  <c r="K36" i="43"/>
  <c r="Q36" i="43"/>
  <c r="I36" i="43"/>
  <c r="P27" i="43"/>
  <c r="V27" i="43"/>
  <c r="U27" i="43"/>
  <c r="J27" i="43"/>
  <c r="Q39" i="43"/>
  <c r="J39" i="43"/>
  <c r="P39" i="43"/>
  <c r="W39" i="43"/>
  <c r="L38" i="43"/>
  <c r="R38" i="43"/>
  <c r="S38" i="43"/>
  <c r="K38" i="43"/>
  <c r="K33" i="43"/>
  <c r="M33" i="43"/>
  <c r="T33" i="43"/>
  <c r="L33" i="43"/>
  <c r="K42" i="43"/>
  <c r="R42" i="43"/>
  <c r="S42" i="43"/>
  <c r="L30" i="43"/>
  <c r="O30" i="43"/>
  <c r="V30" i="43"/>
  <c r="I30" i="43"/>
  <c r="O41" i="43"/>
  <c r="P41" i="43"/>
  <c r="V41" i="43"/>
  <c r="N41" i="43"/>
  <c r="L42" i="43"/>
  <c r="Q42" i="43"/>
  <c r="W42" i="43"/>
  <c r="J42" i="43"/>
  <c r="P30" i="43"/>
  <c r="U30" i="43"/>
  <c r="M30" i="43"/>
  <c r="N30" i="43"/>
  <c r="S41" i="43"/>
  <c r="U41" i="43"/>
  <c r="M41" i="43"/>
  <c r="T41" i="43"/>
  <c r="W37" i="43"/>
  <c r="M37" i="43"/>
  <c r="T37" i="43"/>
  <c r="J40" i="43"/>
  <c r="I40" i="43"/>
  <c r="P40" i="43"/>
  <c r="W40" i="43"/>
  <c r="R36" i="43"/>
  <c r="U36" i="43"/>
  <c r="M36" i="43"/>
  <c r="T36" i="43"/>
  <c r="K27" i="43"/>
  <c r="S27" i="43"/>
  <c r="O27" i="43"/>
  <c r="I39" i="43"/>
  <c r="N39" i="43"/>
  <c r="T39" i="43"/>
  <c r="L39" i="43"/>
  <c r="T38" i="43"/>
  <c r="I38" i="43"/>
  <c r="O38" i="43"/>
  <c r="V38" i="43"/>
  <c r="S33" i="43"/>
  <c r="I33" i="43"/>
  <c r="P33" i="43"/>
  <c r="V33" i="43"/>
  <c r="P42" i="43"/>
  <c r="V42" i="43"/>
  <c r="I42" i="43"/>
  <c r="O42" i="43"/>
  <c r="T30" i="43"/>
  <c r="K30" i="43"/>
  <c r="R30" i="43"/>
  <c r="S30" i="43"/>
  <c r="W41" i="43"/>
  <c r="L41" i="43"/>
  <c r="R41" i="43"/>
  <c r="K37" i="43"/>
  <c r="L37" i="43"/>
  <c r="R37" i="43"/>
  <c r="J37" i="43"/>
  <c r="N40" i="43"/>
  <c r="O40" i="43"/>
  <c r="U40" i="43"/>
  <c r="M40" i="43"/>
  <c r="V36" i="43"/>
  <c r="L36" i="43"/>
  <c r="S36" i="43"/>
  <c r="L27" i="43"/>
  <c r="Q27" i="43"/>
  <c r="N27" i="43"/>
  <c r="W27" i="43"/>
  <c r="M39" i="43"/>
  <c r="S39" i="43"/>
  <c r="K39" i="43"/>
  <c r="R39" i="43"/>
  <c r="M38" i="43"/>
  <c r="N38" i="43"/>
  <c r="U38" i="43"/>
  <c r="W33" i="43"/>
  <c r="N33" i="43"/>
  <c r="U33" i="43"/>
  <c r="S37" i="43"/>
  <c r="V40" i="43"/>
  <c r="P36" i="43"/>
  <c r="M27" i="43"/>
  <c r="O39" i="43"/>
  <c r="J38" i="43"/>
  <c r="Q33" i="43"/>
  <c r="V37" i="43"/>
  <c r="K40" i="43"/>
  <c r="W36" i="43"/>
  <c r="I27" i="43"/>
  <c r="V39" i="43"/>
  <c r="Q38" i="43"/>
  <c r="O33" i="43"/>
  <c r="N37" i="43"/>
  <c r="Q40" i="43"/>
  <c r="O36" i="43"/>
  <c r="R27" i="43"/>
  <c r="P38" i="43"/>
  <c r="R33" i="43"/>
  <c r="U37" i="43"/>
  <c r="N36" i="43"/>
  <c r="T27" i="43"/>
  <c r="U39" i="43"/>
  <c r="W38" i="43"/>
  <c r="J33" i="43"/>
  <c r="H39" i="43"/>
  <c r="H30" i="43"/>
  <c r="H40" i="43"/>
  <c r="H41" i="43"/>
  <c r="H36" i="43"/>
  <c r="H38" i="43"/>
  <c r="H33" i="43"/>
  <c r="H37" i="43"/>
  <c r="H27" i="43"/>
  <c r="H42" i="43"/>
  <c r="F76" i="43"/>
  <c r="G76" i="43" s="1"/>
  <c r="T32" i="43"/>
  <c r="I28" i="43"/>
  <c r="T31" i="43"/>
  <c r="R34" i="43"/>
  <c r="N32" i="43"/>
  <c r="V32" i="43"/>
  <c r="P34" i="43"/>
  <c r="K31" i="43"/>
  <c r="M32" i="43"/>
  <c r="J35" i="43"/>
  <c r="I32" i="43"/>
  <c r="P31" i="43"/>
  <c r="N29" i="43"/>
  <c r="S31" i="43"/>
  <c r="K34" i="43"/>
  <c r="Q35" i="43"/>
  <c r="P32" i="43"/>
  <c r="S28" i="43"/>
  <c r="U29" i="43"/>
  <c r="J32" i="43"/>
  <c r="W28" i="43"/>
  <c r="H34" i="43"/>
  <c r="J29" i="43"/>
  <c r="O31" i="43"/>
  <c r="M29" i="43"/>
  <c r="L32" i="43"/>
  <c r="Q28" i="43"/>
  <c r="R28" i="43"/>
  <c r="Q32" i="43"/>
  <c r="M31" i="43"/>
  <c r="O29" i="43"/>
  <c r="L31" i="43"/>
  <c r="S34" i="43"/>
  <c r="H31" i="43"/>
  <c r="M35" i="43"/>
  <c r="W32" i="43"/>
  <c r="K35" i="43"/>
  <c r="K32" i="43"/>
  <c r="O28" i="43"/>
  <c r="I29" i="43"/>
  <c r="W29" i="43"/>
  <c r="W31" i="43"/>
  <c r="R35" i="43"/>
  <c r="L29" i="43"/>
  <c r="V34" i="43"/>
  <c r="H32" i="43"/>
  <c r="V35" i="43"/>
  <c r="U32" i="43"/>
  <c r="L34" i="43"/>
  <c r="R29" i="43"/>
  <c r="P29" i="43"/>
  <c r="T35" i="43"/>
  <c r="Q29" i="43"/>
  <c r="R32" i="43"/>
  <c r="U35" i="43"/>
  <c r="S32" i="43"/>
  <c r="K28" i="43"/>
  <c r="H35" i="43"/>
  <c r="T34" i="43"/>
  <c r="N31" i="43"/>
  <c r="U34" i="43"/>
  <c r="T29" i="43"/>
  <c r="L35" i="43"/>
  <c r="N28" i="43"/>
  <c r="O35" i="43"/>
  <c r="O32" i="43"/>
  <c r="M34" i="43"/>
  <c r="W35" i="43"/>
  <c r="V29" i="43"/>
  <c r="I31" i="43"/>
  <c r="Q34" i="43"/>
  <c r="Q31" i="43"/>
  <c r="M28" i="43"/>
  <c r="I35" i="43"/>
  <c r="J28" i="43"/>
  <c r="H29" i="43"/>
  <c r="N35" i="43"/>
  <c r="V31" i="43"/>
  <c r="N34" i="43"/>
  <c r="S29" i="43"/>
  <c r="S35" i="43"/>
  <c r="H28" i="43"/>
  <c r="R31" i="43"/>
  <c r="L28" i="43"/>
  <c r="T28" i="43"/>
  <c r="P35" i="43"/>
  <c r="J31" i="43"/>
  <c r="J34" i="43"/>
  <c r="P28" i="43"/>
  <c r="I34" i="43"/>
  <c r="U28" i="43"/>
  <c r="U31" i="43"/>
  <c r="K29" i="43"/>
  <c r="W34" i="43"/>
  <c r="V28" i="43"/>
  <c r="O34" i="43"/>
  <c r="S24" i="43"/>
  <c r="H24" i="43"/>
  <c r="V24" i="43"/>
  <c r="U24" i="43"/>
  <c r="P24" i="43"/>
  <c r="R24" i="43"/>
  <c r="O24" i="43"/>
  <c r="Q24" i="43"/>
  <c r="I24" i="43"/>
  <c r="K24" i="43"/>
  <c r="M24" i="43"/>
  <c r="L24" i="43"/>
  <c r="T24" i="43"/>
  <c r="W24" i="43"/>
  <c r="J24" i="43"/>
  <c r="N24" i="43"/>
  <c r="H20" i="43"/>
  <c r="V25" i="43"/>
  <c r="W23" i="43"/>
  <c r="Q25" i="43"/>
  <c r="R23" i="43"/>
  <c r="N20" i="43"/>
  <c r="S26" i="43"/>
  <c r="P25" i="43"/>
  <c r="N25" i="43"/>
  <c r="J26" i="43"/>
  <c r="N23" i="43"/>
  <c r="P26" i="43"/>
  <c r="W20" i="43"/>
  <c r="S25" i="43"/>
  <c r="R25" i="43"/>
  <c r="O26" i="43"/>
  <c r="V26" i="43"/>
  <c r="H23" i="43"/>
  <c r="T26" i="43"/>
  <c r="K20" i="43"/>
  <c r="H26" i="43"/>
  <c r="R20" i="43"/>
  <c r="I25" i="43"/>
  <c r="U26" i="43"/>
  <c r="T23" i="43"/>
  <c r="V23" i="43"/>
  <c r="U23" i="43"/>
  <c r="N26" i="43"/>
  <c r="Q26" i="43"/>
  <c r="K26" i="43"/>
  <c r="T25" i="43"/>
  <c r="V20" i="43"/>
  <c r="L20" i="43"/>
  <c r="O25" i="43"/>
  <c r="J23" i="43"/>
  <c r="I26" i="43"/>
  <c r="T20" i="43"/>
  <c r="U25" i="43"/>
  <c r="L25" i="43"/>
  <c r="O20" i="43"/>
  <c r="I20" i="43"/>
  <c r="J25" i="43"/>
  <c r="H25" i="43"/>
  <c r="M20" i="43"/>
  <c r="K23" i="43"/>
  <c r="K25" i="43"/>
  <c r="W25" i="43"/>
  <c r="P20" i="43"/>
  <c r="L26" i="43"/>
  <c r="U20" i="43"/>
  <c r="W26" i="43"/>
  <c r="R26" i="43"/>
  <c r="J20" i="43"/>
  <c r="P23" i="43"/>
  <c r="L23" i="43"/>
  <c r="Q23" i="43"/>
  <c r="O23" i="43"/>
  <c r="M25" i="43"/>
  <c r="Q20" i="43"/>
  <c r="M26" i="43"/>
  <c r="S23" i="43"/>
  <c r="I23" i="43"/>
  <c r="S20" i="43"/>
  <c r="M23" i="43"/>
  <c r="L16" i="43"/>
  <c r="Q12" i="43"/>
  <c r="S22" i="43"/>
  <c r="P22" i="43"/>
  <c r="M16" i="43"/>
  <c r="U19" i="43"/>
  <c r="O22" i="43"/>
  <c r="N22" i="43"/>
  <c r="Q15" i="43"/>
  <c r="L21" i="43"/>
  <c r="O16" i="43"/>
  <c r="T16" i="43"/>
  <c r="K22" i="43"/>
  <c r="H22" i="43"/>
  <c r="Q16" i="43"/>
  <c r="I8" i="43"/>
  <c r="N12" i="43"/>
  <c r="V12" i="43"/>
  <c r="I16" i="43"/>
  <c r="I19" i="43"/>
  <c r="O15" i="43"/>
  <c r="M12" i="43"/>
  <c r="N8" i="43"/>
  <c r="N16" i="43"/>
  <c r="O12" i="43"/>
  <c r="T8" i="43"/>
  <c r="S16" i="43"/>
  <c r="M15" i="43"/>
  <c r="H16" i="43"/>
  <c r="U16" i="43"/>
  <c r="O19" i="43"/>
  <c r="I22" i="43"/>
  <c r="J19" i="43"/>
  <c r="U21" i="43"/>
  <c r="J12" i="43"/>
  <c r="S21" i="43"/>
  <c r="I15" i="43"/>
  <c r="N21" i="43"/>
  <c r="Q21" i="43"/>
  <c r="M22" i="43"/>
  <c r="R19" i="43"/>
  <c r="R8" i="43"/>
  <c r="U22" i="43"/>
  <c r="H21" i="43"/>
  <c r="P19" i="43"/>
  <c r="V8" i="43"/>
  <c r="R21" i="43"/>
  <c r="U12" i="43"/>
  <c r="R15" i="43"/>
  <c r="J15" i="43"/>
  <c r="J16" i="43"/>
  <c r="W15" i="43"/>
  <c r="K8" i="43"/>
  <c r="V21" i="43"/>
  <c r="P16" i="43"/>
  <c r="S12" i="43"/>
  <c r="W12" i="43"/>
  <c r="V22" i="43"/>
  <c r="O8" i="43"/>
  <c r="W22" i="43"/>
  <c r="W21" i="43"/>
  <c r="L15" i="43"/>
  <c r="W8" i="43"/>
  <c r="R16" i="43"/>
  <c r="M8" i="43"/>
  <c r="W16" i="43"/>
  <c r="Q22" i="43"/>
  <c r="N19" i="43"/>
  <c r="S15" i="43"/>
  <c r="V19" i="43"/>
  <c r="U15" i="43"/>
  <c r="H19" i="43"/>
  <c r="J8" i="43"/>
  <c r="H8" i="43"/>
  <c r="I12" i="43"/>
  <c r="Q19" i="43"/>
  <c r="K12" i="43"/>
  <c r="T21" i="43"/>
  <c r="K16" i="43"/>
  <c r="V16" i="43"/>
  <c r="L22" i="43"/>
  <c r="L12" i="43"/>
  <c r="K15" i="43"/>
  <c r="P8" i="43"/>
  <c r="R12" i="43"/>
  <c r="V15" i="43"/>
  <c r="S8" i="43"/>
  <c r="P21" i="43"/>
  <c r="U8" i="43"/>
  <c r="Q8" i="43"/>
  <c r="H15" i="43"/>
  <c r="O21" i="43"/>
  <c r="M19" i="43"/>
  <c r="L19" i="43"/>
  <c r="J21" i="43"/>
  <c r="T12" i="43"/>
  <c r="S19" i="43"/>
  <c r="W19" i="43"/>
  <c r="L8" i="43"/>
  <c r="H12" i="43"/>
  <c r="N15" i="43"/>
  <c r="T22" i="43"/>
  <c r="M21" i="43"/>
  <c r="T15" i="43"/>
  <c r="P12" i="43"/>
  <c r="T19" i="43"/>
  <c r="K19" i="43"/>
  <c r="P15" i="43"/>
  <c r="R22" i="43"/>
  <c r="J22" i="43"/>
  <c r="I21" i="43"/>
  <c r="K21" i="43"/>
  <c r="S85" i="43" l="1"/>
  <c r="K84" i="43"/>
  <c r="F79" i="43"/>
  <c r="G79" i="43" s="1"/>
  <c r="U84" i="43"/>
  <c r="F78" i="43"/>
  <c r="G78" i="43" s="1"/>
  <c r="L82" i="43"/>
  <c r="P83" i="43"/>
  <c r="U83" i="43"/>
  <c r="M84" i="43"/>
  <c r="T84" i="43"/>
  <c r="N82" i="43"/>
  <c r="L85" i="43"/>
  <c r="O82" i="43"/>
  <c r="P82" i="43"/>
  <c r="V84" i="43"/>
  <c r="M85" i="43"/>
  <c r="M82" i="43"/>
  <c r="F85" i="43"/>
  <c r="G85" i="43" s="1"/>
  <c r="F82" i="43"/>
  <c r="G82" i="43" s="1"/>
  <c r="H82" i="43"/>
  <c r="V83" i="43"/>
  <c r="J84" i="43"/>
  <c r="S84" i="43"/>
  <c r="K85" i="43"/>
  <c r="H83" i="43"/>
  <c r="M83" i="43"/>
  <c r="W83" i="43"/>
  <c r="L84" i="43"/>
  <c r="W85" i="43"/>
  <c r="J83" i="43"/>
  <c r="Q85" i="43"/>
  <c r="T82" i="43"/>
  <c r="V82" i="43"/>
  <c r="T85" i="43"/>
  <c r="W82" i="43"/>
  <c r="O83" i="43"/>
  <c r="N83" i="43"/>
  <c r="R83" i="43"/>
  <c r="J85" i="43"/>
  <c r="R84" i="43"/>
  <c r="I85" i="43"/>
  <c r="I82" i="43"/>
  <c r="Q82" i="43"/>
  <c r="K83" i="43"/>
  <c r="S82" i="43"/>
  <c r="P85" i="43"/>
  <c r="R82" i="43"/>
  <c r="N85" i="43"/>
  <c r="S83" i="43"/>
  <c r="I83" i="43"/>
  <c r="H85" i="43"/>
  <c r="F80" i="43"/>
  <c r="G80" i="43" s="1"/>
  <c r="P84" i="43"/>
  <c r="V85" i="43"/>
  <c r="F77" i="43"/>
  <c r="G77" i="43" s="1"/>
  <c r="F81" i="43"/>
  <c r="G81" i="43" s="1"/>
  <c r="R85" i="43"/>
  <c r="O85" i="43"/>
  <c r="Q84" i="43"/>
  <c r="U82" i="43"/>
  <c r="U85" i="43"/>
  <c r="W84" i="43"/>
  <c r="K82" i="43"/>
  <c r="N84" i="43"/>
  <c r="T83" i="43"/>
  <c r="J82" i="43"/>
  <c r="H84" i="43"/>
  <c r="O84" i="43"/>
  <c r="F84" i="43"/>
  <c r="G84" i="43" s="1"/>
  <c r="F83" i="43"/>
  <c r="G83" i="43" s="1"/>
  <c r="I84" i="43"/>
  <c r="Q83" i="43"/>
  <c r="L83" i="43"/>
  <c r="P80" i="43" l="1"/>
  <c r="I81" i="43"/>
  <c r="U81" i="43"/>
  <c r="W81" i="43"/>
  <c r="M81" i="43"/>
  <c r="T80" i="43"/>
  <c r="P78" i="43"/>
  <c r="Q78" i="43"/>
  <c r="S78" i="43"/>
  <c r="V80" i="43"/>
  <c r="H80" i="43"/>
  <c r="W78" i="43"/>
  <c r="V81" i="43"/>
  <c r="R80" i="43"/>
  <c r="K78" i="43"/>
  <c r="H81" i="43"/>
  <c r="P81" i="43"/>
  <c r="S80" i="43"/>
  <c r="L81" i="43"/>
  <c r="Q81" i="43"/>
  <c r="Q80" i="43"/>
  <c r="L78" i="43"/>
  <c r="O78" i="43"/>
  <c r="N80" i="43"/>
  <c r="R78" i="43"/>
  <c r="N81" i="43"/>
  <c r="I80" i="43"/>
  <c r="O81" i="43"/>
  <c r="U78" i="43"/>
  <c r="L80" i="43"/>
  <c r="I78" i="43"/>
  <c r="H78" i="43"/>
  <c r="M78" i="43"/>
  <c r="V78" i="43"/>
  <c r="O80" i="43"/>
  <c r="S81" i="43"/>
  <c r="R81" i="43"/>
  <c r="K80" i="43"/>
  <c r="T78" i="43"/>
  <c r="J80" i="43"/>
  <c r="N78" i="43"/>
  <c r="W80" i="43"/>
  <c r="K81" i="43"/>
  <c r="J78" i="43"/>
  <c r="U80" i="43"/>
  <c r="J81" i="43"/>
  <c r="M80" i="43"/>
  <c r="T81" i="43"/>
  <c r="P79" i="43"/>
  <c r="T79" i="43"/>
  <c r="V79" i="43"/>
  <c r="H79" i="43"/>
  <c r="R79" i="43"/>
  <c r="S79" i="43"/>
  <c r="Q79" i="43"/>
  <c r="N79" i="43"/>
  <c r="I79" i="43"/>
  <c r="L79" i="43"/>
  <c r="O79" i="43"/>
  <c r="K79" i="43"/>
  <c r="J79" i="43"/>
  <c r="W79" i="43"/>
  <c r="U79" i="43"/>
  <c r="M79" i="43"/>
  <c r="A18" i="25"/>
  <c r="F18" i="25" s="1"/>
  <c r="AL1" i="9"/>
  <c r="A17" i="25" l="1"/>
  <c r="A9" i="9"/>
  <c r="AA3" i="9" s="1"/>
  <c r="A8" i="9"/>
  <c r="A26" i="9" s="1"/>
  <c r="A7" i="9"/>
  <c r="A25" i="9" s="1"/>
  <c r="B2" i="9"/>
  <c r="E2" i="9" s="1"/>
  <c r="F72" i="37"/>
  <c r="F71" i="37" s="1"/>
  <c r="C42" i="37"/>
  <c r="C41" i="37"/>
  <c r="C40" i="37"/>
  <c r="C39" i="37"/>
  <c r="C38" i="37"/>
  <c r="C37" i="37"/>
  <c r="C36" i="37"/>
  <c r="C35" i="37"/>
  <c r="C34" i="37"/>
  <c r="C33" i="37"/>
  <c r="C32" i="37"/>
  <c r="C31" i="37"/>
  <c r="C30" i="37"/>
  <c r="C29" i="37"/>
  <c r="C28" i="37"/>
  <c r="C27" i="37"/>
  <c r="C26" i="37"/>
  <c r="C25" i="37"/>
  <c r="C24" i="37"/>
  <c r="C23" i="37"/>
  <c r="C22" i="37"/>
  <c r="C21" i="37"/>
  <c r="C20" i="37"/>
  <c r="C19" i="37"/>
  <c r="C18" i="37"/>
  <c r="C17" i="37"/>
  <c r="C16" i="37"/>
  <c r="C15" i="37"/>
  <c r="C14" i="37"/>
  <c r="C13" i="37"/>
  <c r="C12" i="37"/>
  <c r="C11" i="37"/>
  <c r="C10" i="37"/>
  <c r="C9" i="37"/>
  <c r="C8" i="37"/>
  <c r="C7" i="37"/>
  <c r="C6" i="37"/>
  <c r="D2" i="9" l="1"/>
  <c r="F2" i="9"/>
  <c r="G2" i="9"/>
  <c r="A27" i="9"/>
  <c r="F17" i="25"/>
  <c r="A16" i="25"/>
  <c r="F16" i="25" s="1"/>
  <c r="F70" i="37"/>
  <c r="F69" i="37" s="1"/>
  <c r="F68" i="37" s="1"/>
  <c r="F72" i="28" l="1"/>
  <c r="F71" i="28" s="1"/>
  <c r="F70" i="28" s="1"/>
  <c r="F69" i="28" s="1"/>
  <c r="F68" i="28" s="1"/>
  <c r="W17" i="43"/>
  <c r="M14" i="43"/>
  <c r="H10" i="43"/>
  <c r="J18" i="43"/>
  <c r="T14" i="43"/>
  <c r="L11" i="43"/>
  <c r="V6" i="43"/>
  <c r="J9" i="43"/>
  <c r="M7" i="43"/>
  <c r="M17" i="43"/>
  <c r="I18" i="43"/>
  <c r="K10" i="43"/>
  <c r="S17" i="43"/>
  <c r="M18" i="43"/>
  <c r="Q11" i="43"/>
  <c r="R10" i="43"/>
  <c r="W14" i="43"/>
  <c r="H7" i="43"/>
  <c r="S10" i="43"/>
  <c r="Q9" i="43"/>
  <c r="N17" i="43"/>
  <c r="P17" i="43"/>
  <c r="V9" i="43"/>
  <c r="U13" i="43"/>
  <c r="L14" i="43"/>
  <c r="H17" i="43"/>
  <c r="O13" i="43"/>
  <c r="O7" i="43"/>
  <c r="P9" i="43"/>
  <c r="T11" i="43"/>
  <c r="J7" i="43"/>
  <c r="L10" i="43"/>
  <c r="U11" i="43"/>
  <c r="I7" i="43"/>
  <c r="K18" i="43"/>
  <c r="Q13" i="43"/>
  <c r="M13" i="43"/>
  <c r="P13" i="43"/>
  <c r="S13" i="43"/>
  <c r="M9" i="43"/>
  <c r="S18" i="43"/>
  <c r="K13" i="43"/>
  <c r="U17" i="43"/>
  <c r="K11" i="43"/>
  <c r="P6" i="43"/>
  <c r="T9" i="43"/>
  <c r="P7" i="43"/>
  <c r="R18" i="43"/>
  <c r="W13" i="43"/>
  <c r="P11" i="43"/>
  <c r="N9" i="43"/>
  <c r="V14" i="43"/>
  <c r="N11" i="43"/>
  <c r="J10" i="43"/>
  <c r="V11" i="43"/>
  <c r="K9" i="43"/>
  <c r="Q18" i="43"/>
  <c r="T7" i="43"/>
  <c r="I13" i="43"/>
  <c r="R11" i="43"/>
  <c r="S9" i="43"/>
  <c r="J14" i="43"/>
  <c r="L13" i="43"/>
  <c r="N18" i="43"/>
  <c r="H14" i="43"/>
  <c r="R9" i="43"/>
  <c r="T10" i="43"/>
  <c r="J13" i="43"/>
  <c r="O14" i="43"/>
  <c r="S6" i="43"/>
  <c r="N6" i="43"/>
  <c r="R7" i="43"/>
  <c r="W7" i="43"/>
  <c r="R13" i="43"/>
  <c r="K14" i="43"/>
  <c r="I17" i="43"/>
  <c r="T6" i="43"/>
  <c r="Q7" i="43"/>
  <c r="Q6" i="43"/>
  <c r="N10" i="43"/>
  <c r="P18" i="43"/>
  <c r="R17" i="43"/>
  <c r="H13" i="43"/>
  <c r="N13" i="43"/>
  <c r="L9" i="43"/>
  <c r="T18" i="43"/>
  <c r="W9" i="43"/>
  <c r="H18" i="43"/>
  <c r="O17" i="43"/>
  <c r="M6" i="43"/>
  <c r="L18" i="43"/>
  <c r="U9" i="43"/>
  <c r="V10" i="43"/>
  <c r="N14" i="43"/>
  <c r="I10" i="43"/>
  <c r="W10" i="43"/>
  <c r="V17" i="43"/>
  <c r="W11" i="43"/>
  <c r="Q17" i="43"/>
  <c r="K6" i="43"/>
  <c r="O6" i="43"/>
  <c r="H6" i="43"/>
  <c r="U14" i="43"/>
  <c r="J11" i="43"/>
  <c r="O18" i="43"/>
  <c r="P10" i="43"/>
  <c r="W18" i="43"/>
  <c r="S11" i="43"/>
  <c r="S7" i="43"/>
  <c r="U6" i="43"/>
  <c r="O10" i="43"/>
  <c r="I14" i="43"/>
  <c r="U10" i="43"/>
  <c r="I6" i="43"/>
  <c r="O9" i="43"/>
  <c r="K7" i="43"/>
  <c r="I9" i="43"/>
  <c r="K17" i="43"/>
  <c r="L7" i="43"/>
  <c r="S14" i="43"/>
  <c r="V13" i="43"/>
  <c r="P14" i="43"/>
  <c r="Q14" i="43"/>
  <c r="O11" i="43"/>
  <c r="T17" i="43"/>
  <c r="U7" i="43"/>
  <c r="J6" i="43"/>
  <c r="M10" i="43"/>
  <c r="W6" i="43"/>
  <c r="L6" i="43"/>
  <c r="H9" i="43"/>
  <c r="V7" i="43"/>
  <c r="N7" i="43"/>
  <c r="U18" i="43"/>
  <c r="M11" i="43"/>
  <c r="H11" i="43"/>
  <c r="R14" i="43"/>
  <c r="I11" i="43"/>
  <c r="T13" i="43"/>
  <c r="V18" i="43"/>
  <c r="R6" i="43"/>
  <c r="L17" i="43"/>
  <c r="Q10" i="43"/>
  <c r="J17" i="43"/>
  <c r="Q67" i="43" l="1"/>
  <c r="P67" i="43"/>
  <c r="L67" i="43"/>
  <c r="W67" i="43"/>
  <c r="K67" i="43"/>
  <c r="V67" i="43"/>
  <c r="O67" i="43"/>
  <c r="U67" i="43"/>
  <c r="H67" i="43"/>
  <c r="T67" i="43"/>
  <c r="J67" i="43"/>
  <c r="N67" i="43"/>
  <c r="R67" i="43"/>
  <c r="S67" i="43"/>
  <c r="M67" i="43"/>
  <c r="I67" i="43"/>
  <c r="Q68" i="43"/>
  <c r="P68" i="43"/>
  <c r="L68" i="43"/>
  <c r="W68" i="43"/>
  <c r="K68" i="43"/>
  <c r="V68" i="43"/>
  <c r="O68" i="43"/>
  <c r="U68" i="43"/>
  <c r="H68" i="43"/>
  <c r="T68" i="43"/>
  <c r="J68" i="43"/>
  <c r="N68" i="43"/>
  <c r="R68" i="43"/>
  <c r="S68" i="43"/>
  <c r="M68" i="43"/>
  <c r="I68" i="43"/>
  <c r="M69" i="43"/>
  <c r="V77" i="43"/>
  <c r="W69" i="43"/>
  <c r="J69" i="43"/>
  <c r="I76" i="43"/>
  <c r="H72" i="43"/>
  <c r="AB3" i="9" s="1"/>
  <c r="T72" i="43"/>
  <c r="L69" i="43"/>
  <c r="R70" i="43"/>
  <c r="S73" i="43"/>
  <c r="Q72" i="43"/>
  <c r="AD3" i="9" s="1"/>
  <c r="T73" i="43"/>
  <c r="J77" i="43"/>
  <c r="L72" i="43"/>
  <c r="N76" i="43"/>
  <c r="P70" i="43"/>
  <c r="Q71" i="43"/>
  <c r="Q73" i="43"/>
  <c r="L73" i="43"/>
  <c r="R12" i="9" s="1"/>
  <c r="N77" i="43"/>
  <c r="V69" i="43"/>
  <c r="I77" i="43"/>
  <c r="U76" i="43"/>
  <c r="H76" i="43"/>
  <c r="V76" i="43"/>
  <c r="O72" i="43"/>
  <c r="V73" i="43"/>
  <c r="K77" i="43"/>
  <c r="U73" i="43"/>
  <c r="P71" i="43"/>
  <c r="U77" i="43"/>
  <c r="H70" i="43"/>
  <c r="S72" i="43"/>
  <c r="M77" i="43"/>
  <c r="K73" i="43"/>
  <c r="W72" i="43"/>
  <c r="H77" i="43"/>
  <c r="R77" i="43"/>
  <c r="W76" i="43"/>
  <c r="U69" i="43"/>
  <c r="U70" i="43"/>
  <c r="M72" i="43"/>
  <c r="L71" i="43"/>
  <c r="W71" i="43"/>
  <c r="L77" i="43"/>
  <c r="U72" i="43"/>
  <c r="K71" i="43"/>
  <c r="W73" i="43"/>
  <c r="R73" i="43"/>
  <c r="J72" i="43"/>
  <c r="V71" i="43"/>
  <c r="O71" i="43"/>
  <c r="R69" i="43"/>
  <c r="K69" i="43"/>
  <c r="U71" i="43"/>
  <c r="T69" i="43"/>
  <c r="S77" i="43"/>
  <c r="I70" i="43"/>
  <c r="H73" i="43"/>
  <c r="K76" i="43"/>
  <c r="H71" i="43"/>
  <c r="Q69" i="43"/>
  <c r="T71" i="43"/>
  <c r="P73" i="43"/>
  <c r="M70" i="43"/>
  <c r="J71" i="43"/>
  <c r="L76" i="43"/>
  <c r="M73" i="43"/>
  <c r="S12" i="9" s="1"/>
  <c r="J70" i="43"/>
  <c r="N72" i="43"/>
  <c r="W77" i="43"/>
  <c r="O77" i="43"/>
  <c r="P76" i="43"/>
  <c r="N69" i="43"/>
  <c r="P77" i="43"/>
  <c r="V70" i="43"/>
  <c r="T77" i="43"/>
  <c r="N71" i="43"/>
  <c r="S69" i="43"/>
  <c r="H69" i="43"/>
  <c r="R71" i="43"/>
  <c r="V72" i="43"/>
  <c r="I72" i="43"/>
  <c r="AC3" i="9" s="1"/>
  <c r="K72" i="43"/>
  <c r="S71" i="43"/>
  <c r="J73" i="43"/>
  <c r="S70" i="43"/>
  <c r="J76" i="43"/>
  <c r="M76" i="43"/>
  <c r="R76" i="43"/>
  <c r="M71" i="43"/>
  <c r="Q70" i="43"/>
  <c r="O70" i="43"/>
  <c r="L70" i="43"/>
  <c r="K70" i="43"/>
  <c r="T70" i="43"/>
  <c r="S76" i="43"/>
  <c r="I69" i="43"/>
  <c r="I73" i="43"/>
  <c r="O69" i="43"/>
  <c r="Q76" i="43"/>
  <c r="P72" i="43"/>
  <c r="O76" i="43"/>
  <c r="Q77" i="43"/>
  <c r="N70" i="43"/>
  <c r="R72" i="43"/>
  <c r="P69" i="43"/>
  <c r="I71" i="43"/>
  <c r="N73" i="43"/>
  <c r="T12" i="9" s="1"/>
  <c r="T76" i="43"/>
  <c r="W70" i="43"/>
  <c r="O73" i="43"/>
  <c r="C7" i="28"/>
  <c r="C8" i="28"/>
  <c r="C9" i="28"/>
  <c r="C10" i="28"/>
  <c r="C11" i="28"/>
  <c r="C12" i="28"/>
  <c r="C13" i="28"/>
  <c r="C14" i="28"/>
  <c r="C15" i="28"/>
  <c r="C16" i="28"/>
  <c r="C17" i="28"/>
  <c r="C18" i="28"/>
  <c r="C19" i="28"/>
  <c r="C20" i="28"/>
  <c r="C21" i="28"/>
  <c r="C22" i="28"/>
  <c r="C23" i="28"/>
  <c r="C24" i="28"/>
  <c r="C25" i="28"/>
  <c r="C26" i="28"/>
  <c r="C27" i="28"/>
  <c r="C28" i="28"/>
  <c r="C29" i="28"/>
  <c r="C30" i="28"/>
  <c r="C31" i="28"/>
  <c r="C32" i="28"/>
  <c r="C33" i="28"/>
  <c r="C34" i="28"/>
  <c r="C35" i="28"/>
  <c r="C36" i="28"/>
  <c r="C37" i="28"/>
  <c r="C38" i="28"/>
  <c r="C39" i="28"/>
  <c r="C40" i="28"/>
  <c r="C41" i="28"/>
  <c r="C42" i="28"/>
  <c r="C6" i="28"/>
  <c r="B3" i="28"/>
  <c r="B3" i="37"/>
  <c r="D46" i="37" l="1"/>
  <c r="D50" i="37"/>
  <c r="D54" i="37"/>
  <c r="D58" i="37"/>
  <c r="D43" i="37"/>
  <c r="D47" i="37"/>
  <c r="D51" i="37"/>
  <c r="D55" i="37"/>
  <c r="D59" i="37"/>
  <c r="D48" i="37"/>
  <c r="D52" i="37"/>
  <c r="D56" i="37"/>
  <c r="D44" i="37"/>
  <c r="D49" i="37"/>
  <c r="D53" i="37"/>
  <c r="D57" i="37"/>
  <c r="D45" i="37"/>
  <c r="D44" i="28"/>
  <c r="D48" i="28"/>
  <c r="D52" i="28"/>
  <c r="D45" i="28"/>
  <c r="D53" i="28"/>
  <c r="D55" i="28"/>
  <c r="D59" i="28"/>
  <c r="D43" i="28"/>
  <c r="D50" i="28"/>
  <c r="D51" i="28"/>
  <c r="D46" i="28"/>
  <c r="D47" i="28"/>
  <c r="D49" i="28"/>
  <c r="D57" i="28"/>
  <c r="D58" i="28"/>
  <c r="D54" i="28"/>
  <c r="D56" i="28"/>
  <c r="D19" i="37"/>
  <c r="D37" i="37"/>
  <c r="D15" i="37"/>
  <c r="D27" i="37"/>
  <c r="D13" i="37"/>
  <c r="D34" i="37"/>
  <c r="D16" i="37"/>
  <c r="D29" i="37"/>
  <c r="D25" i="37"/>
  <c r="D17" i="37"/>
  <c r="D20" i="37"/>
  <c r="D10" i="37"/>
  <c r="D32" i="37"/>
  <c r="D35" i="37"/>
  <c r="D21" i="37"/>
  <c r="D11" i="37"/>
  <c r="D24" i="37"/>
  <c r="D18" i="37"/>
  <c r="D23" i="37"/>
  <c r="D14" i="37"/>
  <c r="D31" i="37"/>
  <c r="D6" i="37"/>
  <c r="D42" i="37"/>
  <c r="D28" i="37"/>
  <c r="D12" i="37"/>
  <c r="D39" i="37"/>
  <c r="D30" i="37"/>
  <c r="D26" i="37"/>
  <c r="D40" i="37"/>
  <c r="D33" i="37"/>
  <c r="D38" i="37"/>
  <c r="D7" i="37"/>
  <c r="D41" i="37"/>
  <c r="D8" i="37"/>
  <c r="D36" i="37"/>
  <c r="D9" i="37"/>
  <c r="D22" i="37"/>
  <c r="B4" i="37"/>
  <c r="G44" i="37" l="1"/>
  <c r="F45" i="37"/>
  <c r="G48" i="37"/>
  <c r="F49" i="37"/>
  <c r="G52" i="37"/>
  <c r="F53" i="37"/>
  <c r="G56" i="37"/>
  <c r="F57" i="37"/>
  <c r="G45" i="37"/>
  <c r="F46" i="37"/>
  <c r="G46" i="37"/>
  <c r="G50" i="37"/>
  <c r="G54" i="37"/>
  <c r="G58" i="37"/>
  <c r="F43" i="37"/>
  <c r="F47" i="37"/>
  <c r="F51" i="37"/>
  <c r="F55" i="37"/>
  <c r="F59" i="37"/>
  <c r="G43" i="37"/>
  <c r="G47" i="37"/>
  <c r="F48" i="37"/>
  <c r="G51" i="37"/>
  <c r="F52" i="37"/>
  <c r="G55" i="37"/>
  <c r="F56" i="37"/>
  <c r="G59" i="37"/>
  <c r="F44" i="37"/>
  <c r="G49" i="37"/>
  <c r="F50" i="37"/>
  <c r="G53" i="37"/>
  <c r="F54" i="37"/>
  <c r="G57" i="37"/>
  <c r="F58" i="37"/>
  <c r="G39" i="37"/>
  <c r="S39" i="37" s="1"/>
  <c r="F34" i="37"/>
  <c r="G27" i="37"/>
  <c r="T27" i="37" s="1"/>
  <c r="U27" i="37" s="1"/>
  <c r="F27" i="37"/>
  <c r="G26" i="37"/>
  <c r="S26" i="37" s="1"/>
  <c r="F30" i="37"/>
  <c r="G28" i="37"/>
  <c r="S28" i="37" s="1"/>
  <c r="G36" i="37"/>
  <c r="Q36" i="37" s="1"/>
  <c r="G33" i="37"/>
  <c r="T33" i="37" s="1"/>
  <c r="F38" i="37"/>
  <c r="G40" i="37"/>
  <c r="Q40" i="37" s="1"/>
  <c r="G37" i="37"/>
  <c r="S37" i="37" s="1"/>
  <c r="F41" i="37"/>
  <c r="F40" i="37"/>
  <c r="F42" i="37"/>
  <c r="F37" i="37"/>
  <c r="G29" i="37"/>
  <c r="Q29" i="37" s="1"/>
  <c r="F33" i="37"/>
  <c r="F32" i="37"/>
  <c r="G41" i="37"/>
  <c r="T41" i="37" s="1"/>
  <c r="G34" i="37"/>
  <c r="Q34" i="37" s="1"/>
  <c r="G32" i="37"/>
  <c r="T32" i="37" s="1"/>
  <c r="U32" i="37" s="1"/>
  <c r="F39" i="37"/>
  <c r="G38" i="37"/>
  <c r="Q38" i="37" s="1"/>
  <c r="F36" i="37"/>
  <c r="F35" i="37"/>
  <c r="G25" i="37"/>
  <c r="Q25" i="37" s="1"/>
  <c r="G31" i="37"/>
  <c r="Q31" i="37" s="1"/>
  <c r="F26" i="37"/>
  <c r="F28" i="37"/>
  <c r="G30" i="37"/>
  <c r="T30" i="37" s="1"/>
  <c r="U30" i="37" s="1"/>
  <c r="G42" i="37"/>
  <c r="S42" i="37" s="1"/>
  <c r="F25" i="37"/>
  <c r="G35" i="37"/>
  <c r="Q35" i="37" s="1"/>
  <c r="F31" i="37"/>
  <c r="F29" i="37"/>
  <c r="D9" i="28"/>
  <c r="D13" i="28"/>
  <c r="D17" i="28"/>
  <c r="D21" i="28"/>
  <c r="D25" i="28"/>
  <c r="D29" i="28"/>
  <c r="D33" i="28"/>
  <c r="D37" i="28"/>
  <c r="D41" i="28"/>
  <c r="D10" i="28"/>
  <c r="D14" i="28"/>
  <c r="D18" i="28"/>
  <c r="D22" i="28"/>
  <c r="D26" i="28"/>
  <c r="D30" i="28"/>
  <c r="D34" i="28"/>
  <c r="D38" i="28"/>
  <c r="D42" i="28"/>
  <c r="D7" i="28"/>
  <c r="D11" i="28"/>
  <c r="D15" i="28"/>
  <c r="D19" i="28"/>
  <c r="D23" i="28"/>
  <c r="D27" i="28"/>
  <c r="D31" i="28"/>
  <c r="D35" i="28"/>
  <c r="D39" i="28"/>
  <c r="D8" i="28"/>
  <c r="D12" i="28"/>
  <c r="D16" i="28"/>
  <c r="D20" i="28"/>
  <c r="D24" i="28"/>
  <c r="D28" i="28"/>
  <c r="D32" i="28"/>
  <c r="D36" i="28"/>
  <c r="D40" i="28"/>
  <c r="D6" i="28"/>
  <c r="G24" i="37"/>
  <c r="F23" i="37"/>
  <c r="F24" i="37"/>
  <c r="G23" i="37"/>
  <c r="F20" i="37"/>
  <c r="F22" i="37"/>
  <c r="G14" i="37"/>
  <c r="F18" i="37"/>
  <c r="F15" i="37"/>
  <c r="G18" i="37"/>
  <c r="G21" i="37"/>
  <c r="G16" i="37"/>
  <c r="F17" i="37"/>
  <c r="F21" i="37"/>
  <c r="G22" i="37"/>
  <c r="G20" i="37"/>
  <c r="F14" i="37"/>
  <c r="G17" i="37"/>
  <c r="F16" i="37"/>
  <c r="G19" i="37"/>
  <c r="F19" i="37"/>
  <c r="G15" i="37"/>
  <c r="G11" i="37"/>
  <c r="G12" i="37"/>
  <c r="G13" i="37"/>
  <c r="F12" i="37"/>
  <c r="F13" i="37"/>
  <c r="F11" i="37"/>
  <c r="F6" i="37"/>
  <c r="F7" i="37"/>
  <c r="G8" i="37"/>
  <c r="G10" i="37"/>
  <c r="F9" i="37"/>
  <c r="G6" i="37"/>
  <c r="F10" i="37"/>
  <c r="F8" i="37"/>
  <c r="G7" i="37"/>
  <c r="G9" i="37"/>
  <c r="R54" i="37" l="1"/>
  <c r="R44" i="37"/>
  <c r="R52" i="37"/>
  <c r="R47" i="37"/>
  <c r="R57" i="37"/>
  <c r="R49" i="37"/>
  <c r="R56" i="37"/>
  <c r="R46" i="37"/>
  <c r="Q43" i="37"/>
  <c r="T43" i="37"/>
  <c r="S43" i="37"/>
  <c r="S53" i="37"/>
  <c r="T53" i="37"/>
  <c r="Q53" i="37"/>
  <c r="Q59" i="37"/>
  <c r="S59" i="37"/>
  <c r="T59" i="37"/>
  <c r="Q51" i="37"/>
  <c r="S51" i="37"/>
  <c r="T51" i="37"/>
  <c r="R59" i="37"/>
  <c r="R43" i="37"/>
  <c r="S46" i="37"/>
  <c r="Q46" i="37"/>
  <c r="T46" i="37"/>
  <c r="T56" i="37"/>
  <c r="Q56" i="37"/>
  <c r="S56" i="37"/>
  <c r="T48" i="37"/>
  <c r="Q48" i="37"/>
  <c r="S48" i="37"/>
  <c r="S50" i="37"/>
  <c r="T50" i="37"/>
  <c r="Q50" i="37"/>
  <c r="R58" i="37"/>
  <c r="R50" i="37"/>
  <c r="R48" i="37"/>
  <c r="R55" i="37"/>
  <c r="S58" i="37"/>
  <c r="T58" i="37"/>
  <c r="Q58" i="37"/>
  <c r="R53" i="37"/>
  <c r="R45" i="37"/>
  <c r="S57" i="37"/>
  <c r="T57" i="37"/>
  <c r="Q57" i="37"/>
  <c r="S49" i="37"/>
  <c r="T49" i="37"/>
  <c r="Q49" i="37"/>
  <c r="Q55" i="37"/>
  <c r="S55" i="37"/>
  <c r="T55" i="37"/>
  <c r="Q47" i="37"/>
  <c r="S47" i="37"/>
  <c r="T47" i="37"/>
  <c r="R51" i="37"/>
  <c r="S54" i="37"/>
  <c r="T54" i="37"/>
  <c r="Q54" i="37"/>
  <c r="S45" i="37"/>
  <c r="T45" i="37"/>
  <c r="Q45" i="37"/>
  <c r="T52" i="37"/>
  <c r="Q52" i="37"/>
  <c r="S52" i="37"/>
  <c r="T44" i="37"/>
  <c r="Q44" i="37"/>
  <c r="S44" i="37"/>
  <c r="T23" i="37"/>
  <c r="U23" i="37" s="1"/>
  <c r="T24" i="37"/>
  <c r="U24" i="37" s="1"/>
  <c r="S15" i="37"/>
  <c r="T12" i="37"/>
  <c r="U12" i="37" s="1"/>
  <c r="T22" i="37"/>
  <c r="U22" i="37" s="1"/>
  <c r="S16" i="37"/>
  <c r="T20" i="37"/>
  <c r="U20" i="37" s="1"/>
  <c r="T21" i="37"/>
  <c r="U21" i="37" s="1"/>
  <c r="Q11" i="37"/>
  <c r="S13" i="37"/>
  <c r="T14" i="37"/>
  <c r="U14" i="37" s="1"/>
  <c r="T19" i="37"/>
  <c r="U19" i="37" s="1"/>
  <c r="T18" i="37"/>
  <c r="U18" i="37" s="1"/>
  <c r="T10" i="37"/>
  <c r="U10" i="37" s="1"/>
  <c r="Q10" i="37"/>
  <c r="T7" i="37"/>
  <c r="U7" i="37" s="1"/>
  <c r="Q9" i="37"/>
  <c r="S8" i="37"/>
  <c r="T38" i="37"/>
  <c r="U38" i="37" s="1"/>
  <c r="T28" i="37"/>
  <c r="U28" i="37" s="1"/>
  <c r="S27" i="37"/>
  <c r="T35" i="37"/>
  <c r="U35" i="37" s="1"/>
  <c r="T26" i="37"/>
  <c r="U26" i="37" s="1"/>
  <c r="S33" i="37"/>
  <c r="Q27" i="37"/>
  <c r="S35" i="37"/>
  <c r="Q13" i="37"/>
  <c r="S10" i="37"/>
  <c r="S11" i="37"/>
  <c r="Q26" i="37"/>
  <c r="Q28" i="37"/>
  <c r="T11" i="37"/>
  <c r="U11" i="37" s="1"/>
  <c r="S38" i="37"/>
  <c r="T13" i="37"/>
  <c r="U13" i="37" s="1"/>
  <c r="Q33" i="37"/>
  <c r="S18" i="37"/>
  <c r="R40" i="37"/>
  <c r="R17" i="37"/>
  <c r="R37" i="37"/>
  <c r="R21" i="37"/>
  <c r="T8" i="37"/>
  <c r="U8" i="37" s="1"/>
  <c r="R19" i="37"/>
  <c r="T16" i="37"/>
  <c r="U16" i="37" s="1"/>
  <c r="Q39" i="37"/>
  <c r="T31" i="37"/>
  <c r="U31" i="37" s="1"/>
  <c r="Q32" i="37"/>
  <c r="S17" i="37"/>
  <c r="S25" i="37"/>
  <c r="T25" i="37"/>
  <c r="U25" i="37" s="1"/>
  <c r="Q14" i="37"/>
  <c r="R33" i="37"/>
  <c r="R30" i="37"/>
  <c r="Q21" i="37"/>
  <c r="Q20" i="37"/>
  <c r="R26" i="37"/>
  <c r="T40" i="37"/>
  <c r="U40" i="37" s="1"/>
  <c r="S29" i="37"/>
  <c r="T29" i="37"/>
  <c r="S40" i="37"/>
  <c r="S21" i="37"/>
  <c r="S7" i="37"/>
  <c r="S14" i="37"/>
  <c r="S32" i="37"/>
  <c r="Q41" i="37"/>
  <c r="S20" i="37"/>
  <c r="Q7" i="37"/>
  <c r="R32" i="37"/>
  <c r="R36" i="37"/>
  <c r="R41" i="37"/>
  <c r="R38" i="37"/>
  <c r="R27" i="37"/>
  <c r="S41" i="37"/>
  <c r="Q24" i="37"/>
  <c r="S36" i="37"/>
  <c r="R9" i="37"/>
  <c r="S31" i="37"/>
  <c r="T37" i="37"/>
  <c r="U37" i="37" s="1"/>
  <c r="Q18" i="37"/>
  <c r="T42" i="37"/>
  <c r="U42" i="37" s="1"/>
  <c r="Q8" i="37"/>
  <c r="S9" i="37"/>
  <c r="R35" i="37"/>
  <c r="R10" i="37"/>
  <c r="R42" i="37"/>
  <c r="Q16" i="37"/>
  <c r="T39" i="37"/>
  <c r="U39" i="37" s="1"/>
  <c r="S19" i="37"/>
  <c r="R20" i="37"/>
  <c r="Q22" i="37"/>
  <c r="Q19" i="37"/>
  <c r="Q37" i="37"/>
  <c r="Q12" i="37"/>
  <c r="Q42" i="37"/>
  <c r="T9" i="37"/>
  <c r="U9" i="37" s="1"/>
  <c r="R39" i="37"/>
  <c r="R18" i="37"/>
  <c r="R13" i="37"/>
  <c r="R11" i="37"/>
  <c r="R16" i="37"/>
  <c r="R34" i="37"/>
  <c r="R23" i="37"/>
  <c r="R29" i="37"/>
  <c r="T6" i="37"/>
  <c r="U6" i="37" s="1"/>
  <c r="Q6" i="37"/>
  <c r="S6" i="37"/>
  <c r="J73" i="37"/>
  <c r="M73" i="37"/>
  <c r="M74" i="37"/>
  <c r="AH12" i="9" s="1"/>
  <c r="K74" i="37"/>
  <c r="AG12" i="9" s="1"/>
  <c r="N73" i="37"/>
  <c r="L74" i="37"/>
  <c r="N74" i="37"/>
  <c r="H74" i="37"/>
  <c r="I74" i="37"/>
  <c r="AF12" i="9" s="1"/>
  <c r="O74" i="37"/>
  <c r="H73" i="37"/>
  <c r="K73" i="37"/>
  <c r="I73" i="37"/>
  <c r="L73" i="37"/>
  <c r="R6" i="37"/>
  <c r="J74" i="37"/>
  <c r="AE12" i="9" s="1"/>
  <c r="O73" i="37"/>
  <c r="R7" i="37"/>
  <c r="T36" i="37"/>
  <c r="U36" i="37" s="1"/>
  <c r="Q15" i="37"/>
  <c r="S12" i="37"/>
  <c r="Q30" i="37"/>
  <c r="R15" i="37"/>
  <c r="R24" i="37"/>
  <c r="R8" i="37"/>
  <c r="R25" i="37"/>
  <c r="R28" i="37"/>
  <c r="S34" i="37"/>
  <c r="Q17" i="37"/>
  <c r="R22" i="37"/>
  <c r="R14" i="37"/>
  <c r="R12" i="37"/>
  <c r="T34" i="37"/>
  <c r="U34" i="37" s="1"/>
  <c r="Q23" i="37"/>
  <c r="T17" i="37"/>
  <c r="U17" i="37" s="1"/>
  <c r="S22" i="37"/>
  <c r="S24" i="37"/>
  <c r="T15" i="37"/>
  <c r="U15" i="37" s="1"/>
  <c r="S30" i="37"/>
  <c r="S23" i="37"/>
  <c r="R31" i="37"/>
  <c r="U33" i="37"/>
  <c r="U41" i="37"/>
  <c r="H55" i="37" l="1"/>
  <c r="L55" i="37"/>
  <c r="U55" i="37"/>
  <c r="J55" i="37"/>
  <c r="O55" i="37"/>
  <c r="K55" i="37"/>
  <c r="M55" i="37"/>
  <c r="N55" i="37"/>
  <c r="I55" i="37"/>
  <c r="J49" i="37"/>
  <c r="N49" i="37"/>
  <c r="H49" i="37"/>
  <c r="M49" i="37"/>
  <c r="I49" i="37"/>
  <c r="O49" i="37"/>
  <c r="U49" i="37"/>
  <c r="K49" i="37"/>
  <c r="L49" i="37"/>
  <c r="I58" i="37"/>
  <c r="M58" i="37"/>
  <c r="L58" i="37"/>
  <c r="H58" i="37"/>
  <c r="N58" i="37"/>
  <c r="J58" i="37"/>
  <c r="O58" i="37"/>
  <c r="U58" i="37"/>
  <c r="K58" i="37"/>
  <c r="H51" i="37"/>
  <c r="L51" i="37"/>
  <c r="U51" i="37"/>
  <c r="J51" i="37"/>
  <c r="O51" i="37"/>
  <c r="K51" i="37"/>
  <c r="M51" i="37"/>
  <c r="I51" i="37"/>
  <c r="N51" i="37"/>
  <c r="K52" i="37"/>
  <c r="O52" i="37"/>
  <c r="I52" i="37"/>
  <c r="N52" i="37"/>
  <c r="U52" i="37"/>
  <c r="J52" i="37"/>
  <c r="L52" i="37"/>
  <c r="H52" i="37"/>
  <c r="M52" i="37"/>
  <c r="H47" i="37"/>
  <c r="L47" i="37"/>
  <c r="U47" i="37"/>
  <c r="J47" i="37"/>
  <c r="O47" i="37"/>
  <c r="K47" i="37"/>
  <c r="M47" i="37"/>
  <c r="I47" i="37"/>
  <c r="N47" i="37"/>
  <c r="K44" i="37"/>
  <c r="O44" i="37"/>
  <c r="H44" i="37"/>
  <c r="L44" i="37"/>
  <c r="U44" i="37"/>
  <c r="I44" i="37"/>
  <c r="J44" i="37"/>
  <c r="M44" i="37"/>
  <c r="N44" i="37"/>
  <c r="I54" i="37"/>
  <c r="M54" i="37"/>
  <c r="L54" i="37"/>
  <c r="H54" i="37"/>
  <c r="N54" i="37"/>
  <c r="J54" i="37"/>
  <c r="O54" i="37"/>
  <c r="U54" i="37"/>
  <c r="K54" i="37"/>
  <c r="K56" i="37"/>
  <c r="O56" i="37"/>
  <c r="I56" i="37"/>
  <c r="N56" i="37"/>
  <c r="U56" i="37"/>
  <c r="J56" i="37"/>
  <c r="L56" i="37"/>
  <c r="M56" i="37"/>
  <c r="H56" i="37"/>
  <c r="H43" i="37"/>
  <c r="L43" i="37"/>
  <c r="U43" i="37"/>
  <c r="I43" i="37"/>
  <c r="M43" i="37"/>
  <c r="K43" i="37"/>
  <c r="N43" i="37"/>
  <c r="O43" i="37"/>
  <c r="J43" i="37"/>
  <c r="J45" i="37"/>
  <c r="N45" i="37"/>
  <c r="K45" i="37"/>
  <c r="O45" i="37"/>
  <c r="H45" i="37"/>
  <c r="I45" i="37"/>
  <c r="L45" i="37"/>
  <c r="U45" i="37"/>
  <c r="M45" i="37"/>
  <c r="J57" i="37"/>
  <c r="N57" i="37"/>
  <c r="H57" i="37"/>
  <c r="M57" i="37"/>
  <c r="I57" i="37"/>
  <c r="O57" i="37"/>
  <c r="U57" i="37"/>
  <c r="K57" i="37"/>
  <c r="L57" i="37"/>
  <c r="I50" i="37"/>
  <c r="M50" i="37"/>
  <c r="L50" i="37"/>
  <c r="H50" i="37"/>
  <c r="N50" i="37"/>
  <c r="J50" i="37"/>
  <c r="O50" i="37"/>
  <c r="U50" i="37"/>
  <c r="K50" i="37"/>
  <c r="K48" i="37"/>
  <c r="O48" i="37"/>
  <c r="I48" i="37"/>
  <c r="N48" i="37"/>
  <c r="U48" i="37"/>
  <c r="J48" i="37"/>
  <c r="L48" i="37"/>
  <c r="H48" i="37"/>
  <c r="M48" i="37"/>
  <c r="I46" i="37"/>
  <c r="M46" i="37"/>
  <c r="J46" i="37"/>
  <c r="N46" i="37"/>
  <c r="O46" i="37"/>
  <c r="H46" i="37"/>
  <c r="K46" i="37"/>
  <c r="L46" i="37"/>
  <c r="U46" i="37"/>
  <c r="H59" i="37"/>
  <c r="L59" i="37"/>
  <c r="U59" i="37"/>
  <c r="J59" i="37"/>
  <c r="O59" i="37"/>
  <c r="K59" i="37"/>
  <c r="M59" i="37"/>
  <c r="N59" i="37"/>
  <c r="I59" i="37"/>
  <c r="J53" i="37"/>
  <c r="N53" i="37"/>
  <c r="H53" i="37"/>
  <c r="M53" i="37"/>
  <c r="I53" i="37"/>
  <c r="O53" i="37"/>
  <c r="U53" i="37"/>
  <c r="K53" i="37"/>
  <c r="L53" i="37"/>
  <c r="L41" i="37"/>
  <c r="K35" i="37"/>
  <c r="K41" i="37"/>
  <c r="K29" i="37"/>
  <c r="I40" i="37"/>
  <c r="M35" i="37"/>
  <c r="I27" i="37"/>
  <c r="O36" i="37"/>
  <c r="N25" i="37"/>
  <c r="O38" i="37"/>
  <c r="M37" i="37"/>
  <c r="O41" i="37"/>
  <c r="K38" i="37"/>
  <c r="O27" i="37"/>
  <c r="O32" i="37"/>
  <c r="O39" i="37"/>
  <c r="H29" i="37"/>
  <c r="N29" i="37"/>
  <c r="O25" i="37"/>
  <c r="K32" i="37"/>
  <c r="M29" i="37"/>
  <c r="J35" i="37"/>
  <c r="I39" i="37"/>
  <c r="J26" i="37"/>
  <c r="I42" i="37"/>
  <c r="O26" i="37"/>
  <c r="O33" i="37"/>
  <c r="H26" i="37"/>
  <c r="J41" i="37"/>
  <c r="L31" i="37"/>
  <c r="K30" i="37"/>
  <c r="H37" i="37"/>
  <c r="N32" i="37"/>
  <c r="O42" i="37"/>
  <c r="K26" i="37"/>
  <c r="I25" i="37"/>
  <c r="H31" i="37"/>
  <c r="K28" i="37"/>
  <c r="N26" i="37"/>
  <c r="U29" i="37"/>
  <c r="M24" i="37" s="1"/>
  <c r="I26" i="37"/>
  <c r="N41" i="37"/>
  <c r="L39" i="37"/>
  <c r="J38" i="37"/>
  <c r="I31" i="37"/>
  <c r="M30" i="37"/>
  <c r="H38" i="37"/>
  <c r="N42" i="37"/>
  <c r="L25" i="37"/>
  <c r="N35" i="37"/>
  <c r="M38" i="37"/>
  <c r="M33" i="37"/>
  <c r="K40" i="37"/>
  <c r="H40" i="37"/>
  <c r="O30" i="37"/>
  <c r="M25" i="37"/>
  <c r="J30" i="37"/>
  <c r="J31" i="37"/>
  <c r="K33" i="37"/>
  <c r="L35" i="37"/>
  <c r="J32" i="37"/>
  <c r="H30" i="37"/>
  <c r="M27" i="37"/>
  <c r="J34" i="37"/>
  <c r="I32" i="37"/>
  <c r="H39" i="37"/>
  <c r="L26" i="37"/>
  <c r="N30" i="37"/>
  <c r="L33" i="37"/>
  <c r="M40" i="37"/>
  <c r="L42" i="37"/>
  <c r="I36" i="37"/>
  <c r="H34" i="37"/>
  <c r="N39" i="37"/>
  <c r="J39" i="37"/>
  <c r="L34" i="37"/>
  <c r="O37" i="37"/>
  <c r="K42" i="37"/>
  <c r="N36" i="37"/>
  <c r="H36" i="37"/>
  <c r="I34" i="37"/>
  <c r="K34" i="37"/>
  <c r="M34" i="37"/>
  <c r="K36" i="37"/>
  <c r="J40" i="37"/>
  <c r="M41" i="37"/>
  <c r="J33" i="37"/>
  <c r="H41" i="37"/>
  <c r="L38" i="37"/>
  <c r="O29" i="37"/>
  <c r="K39" i="37"/>
  <c r="N38" i="37"/>
  <c r="M26" i="37"/>
  <c r="O35" i="37"/>
  <c r="I38" i="37"/>
  <c r="H33" i="37"/>
  <c r="I29" i="37"/>
  <c r="M39" i="37"/>
  <c r="K25" i="37"/>
  <c r="L36" i="37"/>
  <c r="I33" i="37"/>
  <c r="I41" i="37"/>
  <c r="O31" i="37"/>
  <c r="L37" i="37"/>
  <c r="J36" i="37"/>
  <c r="I30" i="37"/>
  <c r="J25" i="37"/>
  <c r="H27" i="37"/>
  <c r="O28" i="37"/>
  <c r="J37" i="37"/>
  <c r="L29" i="37"/>
  <c r="J28" i="37"/>
  <c r="L30" i="37"/>
  <c r="H42" i="37"/>
  <c r="H25" i="37"/>
  <c r="N33" i="37"/>
  <c r="K31" i="37"/>
  <c r="J27" i="37"/>
  <c r="N37" i="37"/>
  <c r="L32" i="37"/>
  <c r="K27" i="37"/>
  <c r="O40" i="37"/>
  <c r="L28" i="37"/>
  <c r="N34" i="37"/>
  <c r="K37" i="37"/>
  <c r="I28" i="37"/>
  <c r="I37" i="37"/>
  <c r="O34" i="37"/>
  <c r="L40" i="37"/>
  <c r="M36" i="37"/>
  <c r="M31" i="37"/>
  <c r="N40" i="37"/>
  <c r="N28" i="37"/>
  <c r="H32" i="37"/>
  <c r="J42" i="37"/>
  <c r="M32" i="37"/>
  <c r="N31" i="37"/>
  <c r="J29" i="37"/>
  <c r="H28" i="37"/>
  <c r="N27" i="37"/>
  <c r="H35" i="37"/>
  <c r="M28" i="37"/>
  <c r="L27" i="37"/>
  <c r="I35" i="37"/>
  <c r="M42" i="37"/>
  <c r="O23" i="37"/>
  <c r="O19" i="37"/>
  <c r="B4" i="28"/>
  <c r="I18" i="37" l="1"/>
  <c r="F45" i="28"/>
  <c r="G46" i="28"/>
  <c r="F49" i="28"/>
  <c r="G50" i="28"/>
  <c r="F53" i="28"/>
  <c r="G54" i="28"/>
  <c r="F46" i="28"/>
  <c r="F47" i="28"/>
  <c r="G48" i="28"/>
  <c r="F54" i="28"/>
  <c r="F56" i="28"/>
  <c r="G57" i="28"/>
  <c r="F44" i="28"/>
  <c r="G45" i="28"/>
  <c r="G47" i="28"/>
  <c r="F52" i="28"/>
  <c r="G53" i="28"/>
  <c r="G51" i="28"/>
  <c r="G52" i="28"/>
  <c r="F55" i="28"/>
  <c r="G56" i="28"/>
  <c r="G58" i="28"/>
  <c r="F43" i="28"/>
  <c r="F48" i="28"/>
  <c r="G55" i="28"/>
  <c r="G43" i="28"/>
  <c r="G44" i="28"/>
  <c r="G49" i="28"/>
  <c r="F50" i="28"/>
  <c r="F59" i="28"/>
  <c r="F51" i="28"/>
  <c r="F57" i="28"/>
  <c r="F58" i="28"/>
  <c r="G59" i="28"/>
  <c r="L24" i="37"/>
  <c r="I24" i="37"/>
  <c r="K24" i="37"/>
  <c r="J24" i="37"/>
  <c r="O24" i="37"/>
  <c r="H24" i="37"/>
  <c r="N24" i="37"/>
  <c r="N20" i="37"/>
  <c r="N22" i="37"/>
  <c r="J22" i="37"/>
  <c r="M20" i="37"/>
  <c r="L20" i="37"/>
  <c r="K22" i="37"/>
  <c r="J20" i="37"/>
  <c r="H20" i="37"/>
  <c r="I20" i="37"/>
  <c r="K20" i="37"/>
  <c r="I22" i="37"/>
  <c r="M22" i="37"/>
  <c r="L22" i="37"/>
  <c r="O22" i="37"/>
  <c r="O20" i="37"/>
  <c r="H22" i="37"/>
  <c r="G34" i="28"/>
  <c r="F37" i="28"/>
  <c r="G38" i="28"/>
  <c r="F41" i="28"/>
  <c r="G42" i="28"/>
  <c r="F36" i="28"/>
  <c r="G37" i="28"/>
  <c r="F40" i="28"/>
  <c r="G41" i="28"/>
  <c r="F35" i="28"/>
  <c r="G36" i="28"/>
  <c r="F39" i="28"/>
  <c r="G40" i="28"/>
  <c r="F34" i="28"/>
  <c r="G39" i="28"/>
  <c r="G35" i="28"/>
  <c r="F42" i="28"/>
  <c r="F38" i="28"/>
  <c r="AK31" i="9"/>
  <c r="A31" i="9" s="1"/>
  <c r="AK32" i="9"/>
  <c r="A32" i="9" s="1"/>
  <c r="AK34" i="9"/>
  <c r="A34" i="9" s="1"/>
  <c r="K23" i="37"/>
  <c r="H23" i="37"/>
  <c r="I23" i="37"/>
  <c r="J23" i="37"/>
  <c r="M23" i="37"/>
  <c r="N23" i="37"/>
  <c r="L23" i="37"/>
  <c r="N16" i="37"/>
  <c r="G32" i="28"/>
  <c r="G30" i="28"/>
  <c r="J16" i="37"/>
  <c r="O16" i="37"/>
  <c r="K16" i="37"/>
  <c r="F30" i="28"/>
  <c r="F32" i="28"/>
  <c r="I16" i="37"/>
  <c r="F31" i="28"/>
  <c r="G31" i="28"/>
  <c r="F33" i="28"/>
  <c r="H16" i="37"/>
  <c r="M16" i="37"/>
  <c r="G33" i="28"/>
  <c r="L16" i="37"/>
  <c r="M18" i="37"/>
  <c r="G28" i="28"/>
  <c r="G24" i="28"/>
  <c r="L18" i="37"/>
  <c r="N18" i="37"/>
  <c r="F29" i="28"/>
  <c r="G27" i="28"/>
  <c r="G25" i="28"/>
  <c r="J18" i="37"/>
  <c r="O18" i="37"/>
  <c r="F25" i="28"/>
  <c r="F24" i="28"/>
  <c r="G26" i="28"/>
  <c r="F28" i="28"/>
  <c r="F26" i="28"/>
  <c r="K18" i="37"/>
  <c r="F27" i="28"/>
  <c r="G29" i="28"/>
  <c r="H18" i="37"/>
  <c r="K17" i="37"/>
  <c r="J17" i="37"/>
  <c r="L11" i="37"/>
  <c r="K11" i="37"/>
  <c r="G23" i="28"/>
  <c r="J15" i="37"/>
  <c r="J14" i="37"/>
  <c r="J21" i="37"/>
  <c r="L15" i="37"/>
  <c r="I11" i="37"/>
  <c r="I15" i="37"/>
  <c r="O21" i="37"/>
  <c r="I17" i="37"/>
  <c r="J11" i="37"/>
  <c r="O11" i="37"/>
  <c r="I21" i="37"/>
  <c r="G21" i="28"/>
  <c r="K15" i="37"/>
  <c r="O13" i="37"/>
  <c r="O17" i="37"/>
  <c r="I13" i="37"/>
  <c r="H17" i="37"/>
  <c r="K19" i="37"/>
  <c r="O15" i="37"/>
  <c r="N19" i="37"/>
  <c r="N15" i="37"/>
  <c r="N17" i="37"/>
  <c r="K14" i="37"/>
  <c r="M19" i="37"/>
  <c r="F21" i="28"/>
  <c r="L13" i="37"/>
  <c r="M11" i="37"/>
  <c r="K21" i="37"/>
  <c r="K13" i="37"/>
  <c r="N13" i="37"/>
  <c r="N21" i="37"/>
  <c r="G22" i="28"/>
  <c r="H15" i="37"/>
  <c r="J13" i="37"/>
  <c r="M21" i="37"/>
  <c r="F23" i="28"/>
  <c r="I14" i="37"/>
  <c r="H11" i="37"/>
  <c r="I19" i="37"/>
  <c r="F22" i="28"/>
  <c r="O14" i="37"/>
  <c r="J19" i="37"/>
  <c r="M15" i="37"/>
  <c r="L14" i="37"/>
  <c r="M13" i="37"/>
  <c r="L21" i="37"/>
  <c r="L17" i="37"/>
  <c r="N14" i="37"/>
  <c r="N11" i="37"/>
  <c r="H21" i="37"/>
  <c r="H14" i="37"/>
  <c r="H19" i="37"/>
  <c r="H13" i="37"/>
  <c r="M17" i="37"/>
  <c r="M14" i="37"/>
  <c r="O10" i="37"/>
  <c r="G19" i="28"/>
  <c r="M12" i="37"/>
  <c r="N12" i="37"/>
  <c r="M10" i="37"/>
  <c r="H10" i="37"/>
  <c r="L12" i="37"/>
  <c r="J12" i="37"/>
  <c r="O12" i="37"/>
  <c r="K10" i="37"/>
  <c r="G20" i="28"/>
  <c r="K12" i="37"/>
  <c r="I10" i="37"/>
  <c r="H12" i="37"/>
  <c r="J10" i="37"/>
  <c r="F20" i="28"/>
  <c r="F19" i="28"/>
  <c r="N10" i="37"/>
  <c r="L10" i="37"/>
  <c r="I12" i="37"/>
  <c r="G12" i="28"/>
  <c r="M6" i="37"/>
  <c r="F7" i="28"/>
  <c r="F18" i="28"/>
  <c r="G10" i="28"/>
  <c r="M8" i="37"/>
  <c r="N8" i="37"/>
  <c r="H7" i="37"/>
  <c r="I7" i="37"/>
  <c r="G11" i="28"/>
  <c r="F6" i="28"/>
  <c r="N9" i="37"/>
  <c r="G18" i="28"/>
  <c r="O7" i="37"/>
  <c r="F9" i="28"/>
  <c r="F10" i="28"/>
  <c r="J7" i="37"/>
  <c r="G16" i="28"/>
  <c r="I9" i="37"/>
  <c r="M9" i="37"/>
  <c r="H6" i="37"/>
  <c r="I8" i="37"/>
  <c r="G8" i="28"/>
  <c r="F8" i="28"/>
  <c r="F11" i="28"/>
  <c r="J9" i="37"/>
  <c r="G15" i="28"/>
  <c r="O8" i="37"/>
  <c r="N6" i="37"/>
  <c r="G17" i="28"/>
  <c r="G7" i="28"/>
  <c r="F15" i="28"/>
  <c r="K6" i="37"/>
  <c r="O6" i="37"/>
  <c r="G13" i="28"/>
  <c r="L9" i="37"/>
  <c r="N7" i="37"/>
  <c r="J8" i="37"/>
  <c r="J6" i="37"/>
  <c r="G6" i="28"/>
  <c r="H9" i="37"/>
  <c r="I6" i="37"/>
  <c r="G14" i="28"/>
  <c r="G9" i="28"/>
  <c r="F12" i="28"/>
  <c r="F14" i="28"/>
  <c r="O9" i="37"/>
  <c r="H8" i="37"/>
  <c r="L6" i="37"/>
  <c r="L7" i="37"/>
  <c r="M7" i="37"/>
  <c r="K9" i="37"/>
  <c r="F17" i="28"/>
  <c r="F16" i="28"/>
  <c r="K7" i="37"/>
  <c r="F13" i="28"/>
  <c r="AF57" i="28" l="1"/>
  <c r="AF48" i="28"/>
  <c r="AF52" i="28"/>
  <c r="AF47" i="28"/>
  <c r="AF51" i="28"/>
  <c r="AH44" i="28"/>
  <c r="AG44" i="28"/>
  <c r="AC44" i="28"/>
  <c r="AD44" i="28" s="1"/>
  <c r="AE44" i="28" s="1"/>
  <c r="AF43" i="28"/>
  <c r="AH52" i="28"/>
  <c r="AG52" i="28"/>
  <c r="AC52" i="28"/>
  <c r="AD52" i="28" s="1"/>
  <c r="AE52" i="28" s="1"/>
  <c r="AC47" i="28"/>
  <c r="AD47" i="28" s="1"/>
  <c r="AE47" i="28" s="1"/>
  <c r="AG47" i="28"/>
  <c r="AH47" i="28"/>
  <c r="AF56" i="28"/>
  <c r="AF46" i="28"/>
  <c r="AF49" i="28"/>
  <c r="AH49" i="28"/>
  <c r="AC49" i="28"/>
  <c r="AD49" i="28" s="1"/>
  <c r="AE49" i="28" s="1"/>
  <c r="AG49" i="28"/>
  <c r="AF55" i="28"/>
  <c r="AG50" i="28"/>
  <c r="AH50" i="28"/>
  <c r="AC50" i="28"/>
  <c r="AD50" i="28" s="1"/>
  <c r="AE50" i="28" s="1"/>
  <c r="AH59" i="28"/>
  <c r="AG59" i="28"/>
  <c r="AC59" i="28"/>
  <c r="AD59" i="28" s="1"/>
  <c r="AE59" i="28" s="1"/>
  <c r="AF59" i="28"/>
  <c r="AC43" i="28"/>
  <c r="AD43" i="28" s="1"/>
  <c r="AE43" i="28" s="1"/>
  <c r="AG43" i="28"/>
  <c r="AH43" i="28"/>
  <c r="AC58" i="28"/>
  <c r="AD58" i="28" s="1"/>
  <c r="AE58" i="28" s="1"/>
  <c r="AG58" i="28"/>
  <c r="AH58" i="28"/>
  <c r="AC51" i="28"/>
  <c r="AD51" i="28" s="1"/>
  <c r="AE51" i="28" s="1"/>
  <c r="AG51" i="28"/>
  <c r="AH51" i="28"/>
  <c r="AG45" i="28"/>
  <c r="AC45" i="28"/>
  <c r="AD45" i="28" s="1"/>
  <c r="AE45" i="28" s="1"/>
  <c r="AH45" i="28"/>
  <c r="AF54" i="28"/>
  <c r="AC54" i="28"/>
  <c r="AD54" i="28" s="1"/>
  <c r="AE54" i="28" s="1"/>
  <c r="AG54" i="28"/>
  <c r="AH54" i="28"/>
  <c r="AC46" i="28"/>
  <c r="AD46" i="28" s="1"/>
  <c r="AE46" i="28" s="1"/>
  <c r="AH46" i="28"/>
  <c r="AG46" i="28"/>
  <c r="AG57" i="28"/>
  <c r="AC57" i="28"/>
  <c r="AD57" i="28" s="1"/>
  <c r="AE57" i="28" s="1"/>
  <c r="AH57" i="28"/>
  <c r="AF58" i="28"/>
  <c r="AF50" i="28"/>
  <c r="AH55" i="28"/>
  <c r="AG55" i="28"/>
  <c r="AC55" i="28"/>
  <c r="AD55" i="28" s="1"/>
  <c r="AE55" i="28" s="1"/>
  <c r="AC56" i="28"/>
  <c r="AD56" i="28" s="1"/>
  <c r="AE56" i="28" s="1"/>
  <c r="AH56" i="28"/>
  <c r="AG56" i="28"/>
  <c r="AG53" i="28"/>
  <c r="AC53" i="28"/>
  <c r="AD53" i="28" s="1"/>
  <c r="AE53" i="28" s="1"/>
  <c r="AH53" i="28"/>
  <c r="AF44" i="28"/>
  <c r="AH48" i="28"/>
  <c r="AC48" i="28"/>
  <c r="AD48" i="28" s="1"/>
  <c r="AE48" i="28" s="1"/>
  <c r="AG48" i="28"/>
  <c r="AF53" i="28"/>
  <c r="AF45" i="28"/>
  <c r="I70" i="37"/>
  <c r="AF7" i="9" s="1"/>
  <c r="I68" i="37"/>
  <c r="AF5" i="9" s="1"/>
  <c r="O69" i="37"/>
  <c r="I69" i="37"/>
  <c r="AF6" i="9" s="1"/>
  <c r="H68" i="37"/>
  <c r="O68" i="37"/>
  <c r="N69" i="37"/>
  <c r="L68" i="37"/>
  <c r="J68" i="37"/>
  <c r="AE5" i="9" s="1"/>
  <c r="H69" i="37"/>
  <c r="M69" i="37"/>
  <c r="AH6" i="9" s="1"/>
  <c r="N68" i="37"/>
  <c r="J69" i="37"/>
  <c r="AE6" i="9" s="1"/>
  <c r="M68" i="37"/>
  <c r="AH5" i="9" s="1"/>
  <c r="AC28" i="28"/>
  <c r="AD28" i="28" s="1"/>
  <c r="J70" i="37"/>
  <c r="AE7" i="9" s="1"/>
  <c r="J71" i="37"/>
  <c r="AE8" i="9" s="1"/>
  <c r="O71" i="37"/>
  <c r="N72" i="37"/>
  <c r="H70" i="37"/>
  <c r="M70" i="37"/>
  <c r="AH7" i="9" s="1"/>
  <c r="I71" i="37"/>
  <c r="AF8" i="9" s="1"/>
  <c r="N71" i="37"/>
  <c r="H71" i="37"/>
  <c r="O70" i="37"/>
  <c r="J72" i="37"/>
  <c r="AE9" i="9" s="1"/>
  <c r="N70" i="37"/>
  <c r="M71" i="37"/>
  <c r="AH8" i="9" s="1"/>
  <c r="I72" i="37"/>
  <c r="AF9" i="9" s="1"/>
  <c r="O72" i="37"/>
  <c r="H72" i="37"/>
  <c r="M72" i="37"/>
  <c r="AH9" i="9" s="1"/>
  <c r="K73" i="28"/>
  <c r="O73" i="28"/>
  <c r="S73" i="28"/>
  <c r="W73" i="28"/>
  <c r="L73" i="28"/>
  <c r="P73" i="28"/>
  <c r="T73" i="28"/>
  <c r="X73" i="28"/>
  <c r="I73" i="28"/>
  <c r="M73" i="28"/>
  <c r="Q73" i="28"/>
  <c r="U73" i="28"/>
  <c r="Y73" i="28"/>
  <c r="J73" i="28"/>
  <c r="N73" i="28"/>
  <c r="R73" i="28"/>
  <c r="V73" i="28"/>
  <c r="Z73" i="28"/>
  <c r="H73" i="28"/>
  <c r="AC27" i="28"/>
  <c r="AD27" i="28" s="1"/>
  <c r="AE27" i="28" s="1"/>
  <c r="AH40" i="28"/>
  <c r="AC40" i="28"/>
  <c r="AD40" i="28" s="1"/>
  <c r="AE40" i="28" s="1"/>
  <c r="AH35" i="28"/>
  <c r="AC35" i="28"/>
  <c r="AD35" i="28" s="1"/>
  <c r="AE35" i="28" s="1"/>
  <c r="AH30" i="28"/>
  <c r="AC30" i="28"/>
  <c r="AD30" i="28" s="1"/>
  <c r="AE30" i="28" s="1"/>
  <c r="AH37" i="28"/>
  <c r="AC37" i="28"/>
  <c r="AD37" i="28" s="1"/>
  <c r="AE37" i="28" s="1"/>
  <c r="AH41" i="28"/>
  <c r="AC41" i="28"/>
  <c r="AD41" i="28" s="1"/>
  <c r="AE41" i="28" s="1"/>
  <c r="AH42" i="28"/>
  <c r="AC42" i="28"/>
  <c r="AD42" i="28" s="1"/>
  <c r="AE42" i="28" s="1"/>
  <c r="AH32" i="28"/>
  <c r="AC32" i="28"/>
  <c r="AD32" i="28" s="1"/>
  <c r="AE32" i="28" s="1"/>
  <c r="AH33" i="28"/>
  <c r="AC33" i="28"/>
  <c r="AD33" i="28" s="1"/>
  <c r="AE33" i="28" s="1"/>
  <c r="AH39" i="28"/>
  <c r="AC39" i="28"/>
  <c r="AD39" i="28" s="1"/>
  <c r="AE39" i="28" s="1"/>
  <c r="AH34" i="28"/>
  <c r="AC34" i="28"/>
  <c r="AD34" i="28" s="1"/>
  <c r="AE34" i="28" s="1"/>
  <c r="AH36" i="28"/>
  <c r="AC36" i="28"/>
  <c r="AD36" i="28" s="1"/>
  <c r="AE36" i="28" s="1"/>
  <c r="AH31" i="28"/>
  <c r="AC31" i="28"/>
  <c r="AD31" i="28" s="1"/>
  <c r="AE31" i="28" s="1"/>
  <c r="AH38" i="28"/>
  <c r="AC38" i="28"/>
  <c r="AD38" i="28" s="1"/>
  <c r="AE38" i="28" s="1"/>
  <c r="AH29" i="28"/>
  <c r="AC29" i="28"/>
  <c r="AD29" i="28" s="1"/>
  <c r="AH27" i="28"/>
  <c r="AH28" i="28"/>
  <c r="AG27" i="28"/>
  <c r="AG28" i="28"/>
  <c r="AG39" i="28"/>
  <c r="AG34" i="28"/>
  <c r="AG41" i="28"/>
  <c r="AG40" i="28"/>
  <c r="AG35" i="28"/>
  <c r="AG30" i="28"/>
  <c r="AG37" i="28"/>
  <c r="AG42" i="28"/>
  <c r="AG32" i="28"/>
  <c r="AG33" i="28"/>
  <c r="AG36" i="28"/>
  <c r="AG31" i="28"/>
  <c r="AG38" i="28"/>
  <c r="AG29" i="28"/>
  <c r="AF38" i="28"/>
  <c r="AF32" i="28"/>
  <c r="AF35" i="28"/>
  <c r="AF37" i="28"/>
  <c r="AF28" i="28"/>
  <c r="AF31" i="28"/>
  <c r="AF34" i="28"/>
  <c r="AF33" i="28"/>
  <c r="AF40" i="28"/>
  <c r="AF30" i="28"/>
  <c r="AF29" i="28"/>
  <c r="AF36" i="28"/>
  <c r="AF39" i="28"/>
  <c r="AF42" i="28"/>
  <c r="AF41" i="28"/>
  <c r="AK33" i="9"/>
  <c r="AM34" i="9"/>
  <c r="AM32" i="9"/>
  <c r="AM31" i="9"/>
  <c r="L19" i="37"/>
  <c r="L8" i="37"/>
  <c r="K8" i="37"/>
  <c r="K70" i="37" l="1"/>
  <c r="AG7" i="9" s="1"/>
  <c r="L70" i="37"/>
  <c r="L72" i="37"/>
  <c r="L71" i="37"/>
  <c r="AI55" i="28"/>
  <c r="AI49" i="28"/>
  <c r="AI48" i="28"/>
  <c r="AI57" i="28"/>
  <c r="AI46" i="28"/>
  <c r="AI43" i="28"/>
  <c r="AI44" i="28"/>
  <c r="AI56" i="28"/>
  <c r="AI45" i="28"/>
  <c r="AI59" i="28"/>
  <c r="AI52" i="28"/>
  <c r="AI58" i="28"/>
  <c r="AI50" i="28"/>
  <c r="AI53" i="28"/>
  <c r="AI54" i="28"/>
  <c r="AI51" i="28"/>
  <c r="AI47" i="28"/>
  <c r="K69" i="37"/>
  <c r="AG6" i="9" s="1"/>
  <c r="K72" i="37"/>
  <c r="AG9" i="9" s="1"/>
  <c r="K68" i="37"/>
  <c r="AG5" i="9" s="1"/>
  <c r="K71" i="37"/>
  <c r="AG8" i="9" s="1"/>
  <c r="L69" i="37"/>
  <c r="AA73" i="28"/>
  <c r="AI38" i="28"/>
  <c r="AI31" i="28"/>
  <c r="AI34" i="28"/>
  <c r="AI33" i="28"/>
  <c r="AI42" i="28"/>
  <c r="AI37" i="28"/>
  <c r="AI35" i="28"/>
  <c r="AI29" i="28"/>
  <c r="AI36" i="28"/>
  <c r="AI39" i="28"/>
  <c r="AI32" i="28"/>
  <c r="AI41" i="28"/>
  <c r="AI30" i="28"/>
  <c r="AI40" i="28"/>
  <c r="AI28" i="28"/>
  <c r="AI27" i="28"/>
  <c r="AC9" i="28"/>
  <c r="AD9" i="28" s="1"/>
  <c r="AC10" i="28"/>
  <c r="AD10" i="28" s="1"/>
  <c r="AC15" i="28"/>
  <c r="AD15" i="28" s="1"/>
  <c r="AC24" i="28"/>
  <c r="AD24" i="28" s="1"/>
  <c r="AC23" i="28"/>
  <c r="AD23" i="28" s="1"/>
  <c r="AC19" i="28"/>
  <c r="AD19" i="28" s="1"/>
  <c r="AC11" i="28"/>
  <c r="AC21" i="28"/>
  <c r="AC22" i="28"/>
  <c r="AD22" i="28" s="1"/>
  <c r="AE22" i="28" s="1"/>
  <c r="AC18" i="28"/>
  <c r="AD18" i="28" s="1"/>
  <c r="AE18" i="28" s="1"/>
  <c r="AC17" i="28"/>
  <c r="AD17" i="28" s="1"/>
  <c r="AE17" i="28" s="1"/>
  <c r="AC20" i="28"/>
  <c r="AC13" i="28"/>
  <c r="AC7" i="28"/>
  <c r="AD7" i="28" s="1"/>
  <c r="AC12" i="28"/>
  <c r="AD12" i="28" s="1"/>
  <c r="AC16" i="28"/>
  <c r="AD16" i="28" s="1"/>
  <c r="AC14" i="28"/>
  <c r="AD14" i="28" s="1"/>
  <c r="AC8" i="28"/>
  <c r="AD8" i="28" s="1"/>
  <c r="AC26" i="28"/>
  <c r="AD26" i="28" s="1"/>
  <c r="AE26" i="28" s="1"/>
  <c r="AC25" i="28"/>
  <c r="AD25" i="28" s="1"/>
  <c r="AE25" i="28" s="1"/>
  <c r="AC6" i="28"/>
  <c r="AD6" i="28" s="1"/>
  <c r="AE6" i="28" s="1"/>
  <c r="AH10" i="28"/>
  <c r="AH7" i="28"/>
  <c r="AH9" i="28"/>
  <c r="AH12" i="28"/>
  <c r="AH19" i="28"/>
  <c r="AH18" i="28"/>
  <c r="AH20" i="28"/>
  <c r="AH15" i="28"/>
  <c r="AH16" i="28"/>
  <c r="AH14" i="28"/>
  <c r="AH17" i="28"/>
  <c r="AH11" i="28"/>
  <c r="AH8" i="28"/>
  <c r="AH13" i="28"/>
  <c r="AH21" i="28"/>
  <c r="AH24" i="28"/>
  <c r="AH26" i="28"/>
  <c r="AH25" i="28"/>
  <c r="AH22" i="28"/>
  <c r="AH23" i="28"/>
  <c r="AH6" i="28"/>
  <c r="AG10" i="28"/>
  <c r="AG7" i="28"/>
  <c r="AG9" i="28"/>
  <c r="AG12" i="28"/>
  <c r="AG19" i="28"/>
  <c r="AG18" i="28"/>
  <c r="AG20" i="28"/>
  <c r="AG15" i="28"/>
  <c r="AG16" i="28"/>
  <c r="AG14" i="28"/>
  <c r="AG17" i="28"/>
  <c r="AG11" i="28"/>
  <c r="AG8" i="28"/>
  <c r="AG13" i="28"/>
  <c r="AG21" i="28"/>
  <c r="AG24" i="28"/>
  <c r="AG26" i="28"/>
  <c r="AG25" i="28"/>
  <c r="AG22" i="28"/>
  <c r="AG23" i="28"/>
  <c r="AG6" i="28"/>
  <c r="AF27" i="28"/>
  <c r="AF13" i="28"/>
  <c r="AF11" i="28"/>
  <c r="AF12" i="28"/>
  <c r="AF23" i="28"/>
  <c r="AF22" i="28"/>
  <c r="AF26" i="28"/>
  <c r="AF8" i="28"/>
  <c r="AF9" i="28"/>
  <c r="AF21" i="28"/>
  <c r="AF14" i="28"/>
  <c r="AF10" i="28"/>
  <c r="AF15" i="28"/>
  <c r="AF20" i="28"/>
  <c r="AF16" i="28"/>
  <c r="AF17" i="28"/>
  <c r="AF19" i="28"/>
  <c r="AF24" i="28"/>
  <c r="AF25" i="28"/>
  <c r="AF18" i="28"/>
  <c r="AF7" i="28"/>
  <c r="AF6" i="28"/>
  <c r="AD20" i="28" l="1"/>
  <c r="AE20" i="28" s="1"/>
  <c r="AD21" i="28"/>
  <c r="AE21" i="28" s="1"/>
  <c r="AD13" i="28"/>
  <c r="AD11" i="28"/>
  <c r="AE12" i="28" s="1"/>
  <c r="AE8" i="28"/>
  <c r="AE7" i="28"/>
  <c r="AE10" i="28"/>
  <c r="AE9" i="28"/>
  <c r="AI15" i="28"/>
  <c r="AI13" i="28"/>
  <c r="AI14" i="28"/>
  <c r="AI18" i="28"/>
  <c r="AI7" i="28"/>
  <c r="AI6" i="28"/>
  <c r="AI8" i="28"/>
  <c r="AI16" i="28"/>
  <c r="AI10" i="28"/>
  <c r="AI11" i="28"/>
  <c r="AI12" i="28"/>
  <c r="AI17" i="28"/>
  <c r="AI9" i="28"/>
  <c r="AI26" i="28"/>
  <c r="AI23" i="28"/>
  <c r="AI22" i="28"/>
  <c r="AI24" i="28"/>
  <c r="AI25" i="28"/>
  <c r="AI21" i="28"/>
  <c r="AI20" i="28"/>
  <c r="AI19" i="28"/>
  <c r="I55" i="28" l="1"/>
  <c r="Y55" i="28"/>
  <c r="AA55" i="28"/>
  <c r="X55" i="28"/>
  <c r="Z55" i="28"/>
  <c r="V49" i="28"/>
  <c r="M49" i="28"/>
  <c r="O49" i="28"/>
  <c r="W49" i="28"/>
  <c r="K49" i="28"/>
  <c r="Q48" i="28"/>
  <c r="R48" i="28"/>
  <c r="N48" i="28"/>
  <c r="Z48" i="28"/>
  <c r="T48" i="28"/>
  <c r="O57" i="28"/>
  <c r="H57" i="28"/>
  <c r="Y57" i="28"/>
  <c r="Z57" i="28"/>
  <c r="K46" i="28"/>
  <c r="AA46" i="28"/>
  <c r="H46" i="28"/>
  <c r="Z46" i="28"/>
  <c r="U46" i="28"/>
  <c r="T43" i="28"/>
  <c r="S43" i="28"/>
  <c r="U43" i="28"/>
  <c r="K43" i="28"/>
  <c r="Q44" i="28"/>
  <c r="O44" i="28"/>
  <c r="P44" i="28"/>
  <c r="W44" i="28"/>
  <c r="R44" i="28"/>
  <c r="N56" i="28"/>
  <c r="H56" i="28"/>
  <c r="I56" i="28"/>
  <c r="K56" i="28"/>
  <c r="J45" i="28"/>
  <c r="Z45" i="28"/>
  <c r="U45" i="28"/>
  <c r="W45" i="28"/>
  <c r="Y45" i="28"/>
  <c r="T45" i="28"/>
  <c r="U59" i="28"/>
  <c r="S59" i="28"/>
  <c r="T59" i="28"/>
  <c r="V59" i="28"/>
  <c r="W59" i="28"/>
  <c r="Q52" i="28"/>
  <c r="O52" i="28"/>
  <c r="P52" i="28"/>
  <c r="H52" i="28"/>
  <c r="L58" i="28"/>
  <c r="M58" i="28"/>
  <c r="I58" i="28"/>
  <c r="J58" i="28"/>
  <c r="K58" i="28"/>
  <c r="K50" i="28"/>
  <c r="AA50" i="28"/>
  <c r="Y50" i="28"/>
  <c r="Z50" i="28"/>
  <c r="X50" i="28"/>
  <c r="R50" i="28"/>
  <c r="V53" i="28"/>
  <c r="P53" i="28"/>
  <c r="Q53" i="28"/>
  <c r="I53" i="28"/>
  <c r="O53" i="28"/>
  <c r="P54" i="28"/>
  <c r="I54" i="28"/>
  <c r="J54" i="28"/>
  <c r="M54" i="28"/>
  <c r="N54" i="28"/>
  <c r="L51" i="28"/>
  <c r="I51" i="28"/>
  <c r="J51" i="28"/>
  <c r="R51" i="28"/>
  <c r="W51" i="28"/>
  <c r="H47" i="28"/>
  <c r="X47" i="28"/>
  <c r="AA47" i="28"/>
  <c r="Z47" i="28"/>
  <c r="U47" i="28"/>
  <c r="M55" i="28"/>
  <c r="K55" i="28"/>
  <c r="L55" i="28"/>
  <c r="H55" i="28"/>
  <c r="J55" i="28"/>
  <c r="J49" i="28"/>
  <c r="Z49" i="28"/>
  <c r="S49" i="28"/>
  <c r="T49" i="28"/>
  <c r="P49" i="28"/>
  <c r="U49" i="28"/>
  <c r="U48" i="28"/>
  <c r="W48" i="28"/>
  <c r="S48" i="28"/>
  <c r="P48" i="28"/>
  <c r="K48" i="28"/>
  <c r="S57" i="28"/>
  <c r="M57" i="28"/>
  <c r="I57" i="28"/>
  <c r="J57" i="28"/>
  <c r="L57" i="28"/>
  <c r="O46" i="28"/>
  <c r="L46" i="28"/>
  <c r="M46" i="28"/>
  <c r="N46" i="28"/>
  <c r="I46" i="28"/>
  <c r="H43" i="28"/>
  <c r="X43" i="28"/>
  <c r="Y43" i="28"/>
  <c r="Z43" i="28"/>
  <c r="Q43" i="28"/>
  <c r="V43" i="28"/>
  <c r="U44" i="28"/>
  <c r="T44" i="28"/>
  <c r="V44" i="28"/>
  <c r="H44" i="28"/>
  <c r="R56" i="28"/>
  <c r="L56" i="28"/>
  <c r="M56" i="28"/>
  <c r="O56" i="28"/>
  <c r="P56" i="28"/>
  <c r="N45" i="28"/>
  <c r="AA45" i="28"/>
  <c r="M45" i="28"/>
  <c r="H45" i="28"/>
  <c r="I59" i="28"/>
  <c r="Y59" i="28"/>
  <c r="X59" i="28"/>
  <c r="Z59" i="28"/>
  <c r="AA59" i="28"/>
  <c r="U52" i="28"/>
  <c r="T52" i="28"/>
  <c r="V52" i="28"/>
  <c r="S52" i="28"/>
  <c r="N52" i="28"/>
  <c r="P58" i="28"/>
  <c r="R58" i="28"/>
  <c r="N58" i="28"/>
  <c r="O58" i="28"/>
  <c r="Q58" i="28"/>
  <c r="O50" i="28"/>
  <c r="I50" i="28"/>
  <c r="J50" i="28"/>
  <c r="L50" i="28"/>
  <c r="J53" i="28"/>
  <c r="Z53" i="28"/>
  <c r="U53" i="28"/>
  <c r="W53" i="28"/>
  <c r="T53" i="28"/>
  <c r="Y53" i="28"/>
  <c r="T54" i="28"/>
  <c r="O54" i="28"/>
  <c r="Q54" i="28"/>
  <c r="R54" i="28"/>
  <c r="S54" i="28"/>
  <c r="P51" i="28"/>
  <c r="N51" i="28"/>
  <c r="O51" i="28"/>
  <c r="K51" i="28"/>
  <c r="L47" i="28"/>
  <c r="K47" i="28"/>
  <c r="M47" i="28"/>
  <c r="N47" i="28"/>
  <c r="I47" i="28"/>
  <c r="Q55" i="28"/>
  <c r="P55" i="28"/>
  <c r="R55" i="28"/>
  <c r="N55" i="28"/>
  <c r="O55" i="28"/>
  <c r="N49" i="28"/>
  <c r="X49" i="28"/>
  <c r="Y49" i="28"/>
  <c r="AA49" i="28"/>
  <c r="I48" i="28"/>
  <c r="Y48" i="28"/>
  <c r="X48" i="28"/>
  <c r="AA48" i="28"/>
  <c r="V48" i="28"/>
  <c r="W57" i="28"/>
  <c r="R57" i="28"/>
  <c r="N57" i="28"/>
  <c r="P57" i="28"/>
  <c r="Q57" i="28"/>
  <c r="S46" i="28"/>
  <c r="Q46" i="28"/>
  <c r="R46" i="28"/>
  <c r="Y46" i="28"/>
  <c r="T46" i="28"/>
  <c r="L43" i="28"/>
  <c r="I43" i="28"/>
  <c r="J43" i="28"/>
  <c r="M43" i="28"/>
  <c r="AA43" i="28"/>
  <c r="I44" i="28"/>
  <c r="Y44" i="28"/>
  <c r="Z44" i="28"/>
  <c r="AA44" i="28"/>
  <c r="N44" i="28"/>
  <c r="S44" i="28"/>
  <c r="V56" i="28"/>
  <c r="Q56" i="28"/>
  <c r="S56" i="28"/>
  <c r="T56" i="28"/>
  <c r="U56" i="28"/>
  <c r="R45" i="28"/>
  <c r="K45" i="28"/>
  <c r="L45" i="28"/>
  <c r="X45" i="28"/>
  <c r="S45" i="28"/>
  <c r="M59" i="28"/>
  <c r="H59" i="28"/>
  <c r="J59" i="28"/>
  <c r="K59" i="28"/>
  <c r="L59" i="28"/>
  <c r="I52" i="28"/>
  <c r="Y52" i="28"/>
  <c r="Z52" i="28"/>
  <c r="AA52" i="28"/>
  <c r="L52" i="28"/>
  <c r="X52" i="28"/>
  <c r="T58" i="28"/>
  <c r="W58" i="28"/>
  <c r="S58" i="28"/>
  <c r="U58" i="28"/>
  <c r="V58" i="28"/>
  <c r="S50" i="28"/>
  <c r="N50" i="28"/>
  <c r="P50" i="28"/>
  <c r="V50" i="28"/>
  <c r="Q50" i="28"/>
  <c r="N53" i="28"/>
  <c r="AA53" i="28"/>
  <c r="H53" i="28"/>
  <c r="M53" i="28"/>
  <c r="K54" i="28"/>
  <c r="X54" i="28"/>
  <c r="U54" i="28"/>
  <c r="V54" i="28"/>
  <c r="W54" i="28"/>
  <c r="Y54" i="28"/>
  <c r="T51" i="28"/>
  <c r="S51" i="28"/>
  <c r="U51" i="28"/>
  <c r="V51" i="28"/>
  <c r="Q51" i="28"/>
  <c r="P47" i="28"/>
  <c r="Q47" i="28"/>
  <c r="R47" i="28"/>
  <c r="Y47" i="28"/>
  <c r="U55" i="28"/>
  <c r="S55" i="28"/>
  <c r="H49" i="28"/>
  <c r="M48" i="28"/>
  <c r="O48" i="28"/>
  <c r="X57" i="28"/>
  <c r="V57" i="28"/>
  <c r="N43" i="28"/>
  <c r="R43" i="28"/>
  <c r="L44" i="28"/>
  <c r="Z56" i="28"/>
  <c r="Y56" i="28"/>
  <c r="P45" i="28"/>
  <c r="Q59" i="28"/>
  <c r="R59" i="28"/>
  <c r="K52" i="28"/>
  <c r="H58" i="28"/>
  <c r="Z58" i="28"/>
  <c r="U50" i="28"/>
  <c r="R53" i="28"/>
  <c r="S53" i="28"/>
  <c r="Z54" i="28"/>
  <c r="X51" i="28"/>
  <c r="W47" i="28"/>
  <c r="J47" i="28"/>
  <c r="X46" i="28"/>
  <c r="J56" i="28"/>
  <c r="P59" i="28"/>
  <c r="J52" i="28"/>
  <c r="H50" i="28"/>
  <c r="L53" i="28"/>
  <c r="M51" i="28"/>
  <c r="V55" i="28"/>
  <c r="T55" i="28"/>
  <c r="I49" i="28"/>
  <c r="L48" i="28"/>
  <c r="J48" i="28"/>
  <c r="W46" i="28"/>
  <c r="P46" i="28"/>
  <c r="O43" i="28"/>
  <c r="M44" i="28"/>
  <c r="AA56" i="28"/>
  <c r="Q45" i="28"/>
  <c r="N59" i="28"/>
  <c r="R52" i="28"/>
  <c r="X58" i="28"/>
  <c r="AA58" i="28"/>
  <c r="M50" i="28"/>
  <c r="X53" i="28"/>
  <c r="AA54" i="28"/>
  <c r="Y51" i="28"/>
  <c r="AA51" i="28"/>
  <c r="H48" i="28"/>
  <c r="AA57" i="28"/>
  <c r="P43" i="28"/>
  <c r="X56" i="28"/>
  <c r="T50" i="28"/>
  <c r="H51" i="28"/>
  <c r="S47" i="28"/>
  <c r="W55" i="28"/>
  <c r="R49" i="28"/>
  <c r="L49" i="28"/>
  <c r="K57" i="28"/>
  <c r="T57" i="28"/>
  <c r="V46" i="28"/>
  <c r="J46" i="28"/>
  <c r="W43" i="28"/>
  <c r="J44" i="28"/>
  <c r="X44" i="28"/>
  <c r="W56" i="28"/>
  <c r="V45" i="28"/>
  <c r="O45" i="28"/>
  <c r="O59" i="28"/>
  <c r="M52" i="28"/>
  <c r="W52" i="28"/>
  <c r="W50" i="28"/>
  <c r="K53" i="28"/>
  <c r="L54" i="28"/>
  <c r="Z51" i="28"/>
  <c r="T47" i="28"/>
  <c r="O47" i="28"/>
  <c r="Q49" i="28"/>
  <c r="U57" i="28"/>
  <c r="K44" i="28"/>
  <c r="I45" i="28"/>
  <c r="Y58" i="28"/>
  <c r="H54" i="28"/>
  <c r="V47" i="28"/>
  <c r="AE15" i="28"/>
  <c r="AE28" i="28"/>
  <c r="AE29" i="28"/>
  <c r="AE23" i="28"/>
  <c r="AE24" i="28"/>
  <c r="AE19" i="28"/>
  <c r="AE16" i="28"/>
  <c r="AE14" i="28"/>
  <c r="AE11" i="28"/>
  <c r="AE13" i="28"/>
  <c r="J38" i="28"/>
  <c r="Z38" i="28"/>
  <c r="O38" i="28"/>
  <c r="H38" i="28"/>
  <c r="I38" i="28"/>
  <c r="K34" i="28"/>
  <c r="AA34" i="28"/>
  <c r="X34" i="28"/>
  <c r="T34" i="28"/>
  <c r="Z34" i="28"/>
  <c r="J42" i="28"/>
  <c r="Z42" i="28"/>
  <c r="O42" i="28"/>
  <c r="H42" i="28"/>
  <c r="I42" i="28"/>
  <c r="K37" i="28"/>
  <c r="Q37" i="28"/>
  <c r="X37" i="28"/>
  <c r="W37" i="28"/>
  <c r="P37" i="28"/>
  <c r="K35" i="28"/>
  <c r="AA35" i="28"/>
  <c r="Y35" i="28"/>
  <c r="U35" i="28"/>
  <c r="M35" i="28"/>
  <c r="K36" i="28"/>
  <c r="AA36" i="28"/>
  <c r="Z36" i="28"/>
  <c r="Q36" i="28"/>
  <c r="N36" i="28"/>
  <c r="J39" i="28"/>
  <c r="Z39" i="28"/>
  <c r="O39" i="28"/>
  <c r="H39" i="28"/>
  <c r="Y39" i="28"/>
  <c r="J32" i="28"/>
  <c r="S32" i="28"/>
  <c r="P32" i="28"/>
  <c r="I32" i="28"/>
  <c r="X32" i="28"/>
  <c r="J41" i="28"/>
  <c r="Z41" i="28"/>
  <c r="O41" i="28"/>
  <c r="H41" i="28"/>
  <c r="U41" i="28"/>
  <c r="J40" i="28"/>
  <c r="Z40" i="28"/>
  <c r="O40" i="28"/>
  <c r="H40" i="28"/>
  <c r="I40" i="28"/>
  <c r="N38" i="28"/>
  <c r="L38" i="28"/>
  <c r="S38" i="28"/>
  <c r="P38" i="28"/>
  <c r="Q38" i="28"/>
  <c r="O34" i="28"/>
  <c r="H34" i="28"/>
  <c r="U34" i="28"/>
  <c r="Y34" i="28"/>
  <c r="L34" i="28"/>
  <c r="N42" i="28"/>
  <c r="L42" i="28"/>
  <c r="S42" i="28"/>
  <c r="P42" i="28"/>
  <c r="Q42" i="28"/>
  <c r="O37" i="28"/>
  <c r="V37" i="28"/>
  <c r="H37" i="28"/>
  <c r="AA37" i="28"/>
  <c r="U37" i="28"/>
  <c r="O35" i="28"/>
  <c r="I35" i="28"/>
  <c r="Q35" i="28"/>
  <c r="Z35" i="28"/>
  <c r="H35" i="28"/>
  <c r="O36" i="28"/>
  <c r="J36" i="28"/>
  <c r="H36" i="28"/>
  <c r="V36" i="28"/>
  <c r="T36" i="28"/>
  <c r="N39" i="28"/>
  <c r="L39" i="28"/>
  <c r="S39" i="28"/>
  <c r="P39" i="28"/>
  <c r="U39" i="28"/>
  <c r="N32" i="28"/>
  <c r="W32" i="28"/>
  <c r="U32" i="28"/>
  <c r="Q32" i="28"/>
  <c r="M32" i="28"/>
  <c r="N41" i="28"/>
  <c r="L41" i="28"/>
  <c r="S41" i="28"/>
  <c r="P41" i="28"/>
  <c r="I41" i="28"/>
  <c r="N40" i="28"/>
  <c r="L40" i="28"/>
  <c r="S40" i="28"/>
  <c r="P40" i="28"/>
  <c r="Y40" i="28"/>
  <c r="R38" i="28"/>
  <c r="X38" i="28"/>
  <c r="W38" i="28"/>
  <c r="T38" i="28"/>
  <c r="U38" i="28"/>
  <c r="S34" i="28"/>
  <c r="M34" i="28"/>
  <c r="I34" i="28"/>
  <c r="J34" i="28"/>
  <c r="Q34" i="28"/>
  <c r="R42" i="28"/>
  <c r="T42" i="28"/>
  <c r="W42" i="28"/>
  <c r="X42" i="28"/>
  <c r="U42" i="28"/>
  <c r="S37" i="28"/>
  <c r="Z37" i="28"/>
  <c r="M37" i="28"/>
  <c r="I37" i="28"/>
  <c r="Y37" i="28"/>
  <c r="S35" i="28"/>
  <c r="N35" i="28"/>
  <c r="J35" i="28"/>
  <c r="L35" i="28"/>
  <c r="R35" i="28"/>
  <c r="S36" i="28"/>
  <c r="P36" i="28"/>
  <c r="R36" i="28"/>
  <c r="M36" i="28"/>
  <c r="Y36" i="28"/>
  <c r="R39" i="28"/>
  <c r="X39" i="28"/>
  <c r="W39" i="28"/>
  <c r="T39" i="28"/>
  <c r="M39" i="28"/>
  <c r="K32" i="28"/>
  <c r="AA32" i="28"/>
  <c r="Z32" i="28"/>
  <c r="V32" i="28"/>
  <c r="T32" i="28"/>
  <c r="R41" i="28"/>
  <c r="T41" i="28"/>
  <c r="W41" i="28"/>
  <c r="X41" i="28"/>
  <c r="Y41" i="28"/>
  <c r="R40" i="28"/>
  <c r="T40" i="28"/>
  <c r="W40" i="28"/>
  <c r="X40" i="28"/>
  <c r="M40" i="28"/>
  <c r="V38" i="28"/>
  <c r="K38" i="28"/>
  <c r="AA38" i="28"/>
  <c r="M38" i="28"/>
  <c r="Y38" i="28"/>
  <c r="W34" i="28"/>
  <c r="R34" i="28"/>
  <c r="N34" i="28"/>
  <c r="P34" i="28"/>
  <c r="V34" i="28"/>
  <c r="V42" i="28"/>
  <c r="K42" i="28"/>
  <c r="AA42" i="28"/>
  <c r="M42" i="28"/>
  <c r="Y42" i="28"/>
  <c r="L37" i="28"/>
  <c r="N37" i="28"/>
  <c r="R37" i="28"/>
  <c r="T37" i="28"/>
  <c r="J37" i="28"/>
  <c r="W35" i="28"/>
  <c r="T35" i="28"/>
  <c r="P35" i="28"/>
  <c r="V35" i="28"/>
  <c r="X35" i="28"/>
  <c r="W36" i="28"/>
  <c r="U36" i="28"/>
  <c r="L36" i="28"/>
  <c r="X36" i="28"/>
  <c r="I36" i="28"/>
  <c r="V39" i="28"/>
  <c r="K39" i="28"/>
  <c r="AA39" i="28"/>
  <c r="I39" i="28"/>
  <c r="Q39" i="28"/>
  <c r="O32" i="28"/>
  <c r="H32" i="28"/>
  <c r="R32" i="28"/>
  <c r="L32" i="28"/>
  <c r="Y32" i="28"/>
  <c r="V41" i="28"/>
  <c r="K41" i="28"/>
  <c r="AA41" i="28"/>
  <c r="Q41" i="28"/>
  <c r="M41" i="28"/>
  <c r="V40" i="28"/>
  <c r="K40" i="28"/>
  <c r="AA40" i="28"/>
  <c r="U40" i="28"/>
  <c r="Q40" i="28"/>
  <c r="Z25" i="28"/>
  <c r="N25" i="28"/>
  <c r="Q25" i="28"/>
  <c r="H25" i="28"/>
  <c r="T25" i="28"/>
  <c r="AA25" i="28"/>
  <c r="I25" i="28"/>
  <c r="X25" i="28"/>
  <c r="L25" i="28"/>
  <c r="W25" i="28"/>
  <c r="K25" i="28"/>
  <c r="R25" i="28"/>
  <c r="Y25" i="28"/>
  <c r="S25" i="28"/>
  <c r="P25" i="28"/>
  <c r="M25" i="28"/>
  <c r="O25" i="28"/>
  <c r="J25" i="28"/>
  <c r="U25" i="28"/>
  <c r="V25" i="28"/>
  <c r="X33" i="28"/>
  <c r="I33" i="28"/>
  <c r="N33" i="28"/>
  <c r="T33" i="28"/>
  <c r="X28" i="28"/>
  <c r="AA33" i="28"/>
  <c r="H31" i="28"/>
  <c r="Z28" i="28"/>
  <c r="Y33" i="28"/>
  <c r="H33" i="28"/>
  <c r="U30" i="28"/>
  <c r="W31" i="28"/>
  <c r="P33" i="28"/>
  <c r="L31" i="28"/>
  <c r="Z33" i="28"/>
  <c r="V28" i="28"/>
  <c r="K28" i="28"/>
  <c r="U31" i="28"/>
  <c r="Y30" i="28"/>
  <c r="L30" i="28"/>
  <c r="R31" i="28"/>
  <c r="V30" i="28"/>
  <c r="M31" i="28"/>
  <c r="H28" i="28"/>
  <c r="N31" i="28"/>
  <c r="P28" i="28"/>
  <c r="O31" i="28"/>
  <c r="S31" i="28"/>
  <c r="I30" i="28"/>
  <c r="M33" i="28"/>
  <c r="R33" i="28"/>
  <c r="O33" i="28"/>
  <c r="W33" i="28"/>
  <c r="P30" i="28"/>
  <c r="V33" i="28"/>
  <c r="J31" i="28"/>
  <c r="N28" i="28"/>
  <c r="L33" i="28"/>
  <c r="L28" i="28"/>
  <c r="T30" i="28"/>
  <c r="M30" i="28"/>
  <c r="S28" i="28"/>
  <c r="K33" i="28"/>
  <c r="W30" i="28"/>
  <c r="S33" i="28"/>
  <c r="H30" i="28"/>
  <c r="O28" i="28"/>
  <c r="Q33" i="28"/>
  <c r="R30" i="28"/>
  <c r="K31" i="28"/>
  <c r="Y28" i="28"/>
  <c r="X31" i="28"/>
  <c r="AA30" i="28"/>
  <c r="X30" i="28"/>
  <c r="N30" i="28"/>
  <c r="Z30" i="28"/>
  <c r="K30" i="28"/>
  <c r="O30" i="28"/>
  <c r="S30" i="28"/>
  <c r="Q28" i="28"/>
  <c r="P31" i="28"/>
  <c r="T28" i="28"/>
  <c r="J30" i="28"/>
  <c r="Q31" i="28"/>
  <c r="I31" i="28"/>
  <c r="W28" i="28"/>
  <c r="J33" i="28"/>
  <c r="AA31" i="28"/>
  <c r="U33" i="28"/>
  <c r="T31" i="28"/>
  <c r="M28" i="28"/>
  <c r="Q30" i="28"/>
  <c r="I28" i="28"/>
  <c r="V31" i="28"/>
  <c r="AA28" i="28"/>
  <c r="Z31" i="28"/>
  <c r="U28" i="28"/>
  <c r="Y31" i="28"/>
  <c r="J28" i="28"/>
  <c r="R28" i="28"/>
  <c r="W27" i="28"/>
  <c r="AA27" i="28"/>
  <c r="L27" i="28"/>
  <c r="T27" i="28"/>
  <c r="I26" i="28"/>
  <c r="H26" i="28"/>
  <c r="M26" i="28"/>
  <c r="V26" i="28"/>
  <c r="L26" i="28"/>
  <c r="Q29" i="28"/>
  <c r="M24" i="28"/>
  <c r="AA22" i="28"/>
  <c r="O24" i="28"/>
  <c r="R22" i="28"/>
  <c r="J22" i="28"/>
  <c r="Y24" i="28"/>
  <c r="U29" i="28"/>
  <c r="R24" i="28"/>
  <c r="I22" i="28"/>
  <c r="J29" i="28"/>
  <c r="N24" i="28"/>
  <c r="L22" i="28"/>
  <c r="M27" i="28"/>
  <c r="U27" i="28"/>
  <c r="H27" i="28"/>
  <c r="P27" i="28"/>
  <c r="S26" i="28"/>
  <c r="P26" i="28"/>
  <c r="U26" i="28"/>
  <c r="K26" i="28"/>
  <c r="R26" i="28"/>
  <c r="X29" i="28"/>
  <c r="J24" i="28"/>
  <c r="T24" i="28"/>
  <c r="V22" i="28"/>
  <c r="Q24" i="28"/>
  <c r="AA24" i="28"/>
  <c r="Q22" i="28"/>
  <c r="S29" i="28"/>
  <c r="I24" i="28"/>
  <c r="H29" i="28"/>
  <c r="O29" i="28"/>
  <c r="N29" i="28"/>
  <c r="S22" i="28"/>
  <c r="Y22" i="28"/>
  <c r="X22" i="28"/>
  <c r="K29" i="28"/>
  <c r="Y29" i="28"/>
  <c r="U24" i="28"/>
  <c r="M22" i="28"/>
  <c r="T29" i="28"/>
  <c r="K22" i="28"/>
  <c r="J27" i="28"/>
  <c r="X27" i="28"/>
  <c r="N27" i="28"/>
  <c r="I27" i="28"/>
  <c r="R27" i="28"/>
  <c r="Q27" i="28"/>
  <c r="V27" i="28"/>
  <c r="Y27" i="28"/>
  <c r="J26" i="28"/>
  <c r="Q26" i="28"/>
  <c r="W26" i="28"/>
  <c r="O26" i="28"/>
  <c r="AA26" i="28"/>
  <c r="L29" i="28"/>
  <c r="H24" i="28"/>
  <c r="K24" i="28"/>
  <c r="Z22" i="28"/>
  <c r="U22" i="28"/>
  <c r="P24" i="28"/>
  <c r="P29" i="28"/>
  <c r="W22" i="28"/>
  <c r="I29" i="28"/>
  <c r="AA29" i="28"/>
  <c r="X24" i="28"/>
  <c r="N22" i="28"/>
  <c r="Z24" i="28"/>
  <c r="Z27" i="28"/>
  <c r="K27" i="28"/>
  <c r="O27" i="28"/>
  <c r="S27" i="28"/>
  <c r="Z26" i="28"/>
  <c r="X26" i="28"/>
  <c r="Y26" i="28"/>
  <c r="T26" i="28"/>
  <c r="N26" i="28"/>
  <c r="W24" i="28"/>
  <c r="O22" i="28"/>
  <c r="T22" i="28"/>
  <c r="V29" i="28"/>
  <c r="S24" i="28"/>
  <c r="M29" i="28"/>
  <c r="W29" i="28"/>
  <c r="V24" i="28"/>
  <c r="P22" i="28"/>
  <c r="H22" i="28"/>
  <c r="Z29" i="28"/>
  <c r="L24" i="28"/>
  <c r="R29" i="28"/>
  <c r="Z23" i="28"/>
  <c r="M21" i="28"/>
  <c r="Z21" i="28"/>
  <c r="V23" i="28"/>
  <c r="U21" i="28"/>
  <c r="Y23" i="28"/>
  <c r="AA21" i="28"/>
  <c r="W23" i="28"/>
  <c r="I21" i="28"/>
  <c r="Y21" i="28"/>
  <c r="T23" i="28"/>
  <c r="L21" i="28"/>
  <c r="L23" i="28"/>
  <c r="S23" i="28"/>
  <c r="K23" i="28"/>
  <c r="N21" i="28"/>
  <c r="K21" i="28"/>
  <c r="P23" i="28"/>
  <c r="U23" i="28"/>
  <c r="Q21" i="28"/>
  <c r="O23" i="28"/>
  <c r="V21" i="28"/>
  <c r="M23" i="28"/>
  <c r="O21" i="28"/>
  <c r="J21" i="28"/>
  <c r="Q23" i="28"/>
  <c r="P21" i="28"/>
  <c r="H23" i="28"/>
  <c r="S21" i="28"/>
  <c r="R21" i="28"/>
  <c r="AA23" i="28"/>
  <c r="W21" i="28"/>
  <c r="X23" i="28"/>
  <c r="T21" i="28"/>
  <c r="J23" i="28"/>
  <c r="I23" i="28"/>
  <c r="H21" i="28"/>
  <c r="N23" i="28"/>
  <c r="R23" i="28"/>
  <c r="X21" i="28"/>
  <c r="H20" i="28"/>
  <c r="Z20" i="28"/>
  <c r="AA20" i="28"/>
  <c r="V20" i="28"/>
  <c r="I20" i="28"/>
  <c r="Q20" i="28"/>
  <c r="R20" i="28"/>
  <c r="P20" i="28"/>
  <c r="W20" i="28"/>
  <c r="T20" i="28"/>
  <c r="J20" i="28"/>
  <c r="U20" i="28"/>
  <c r="M20" i="28"/>
  <c r="S20" i="28"/>
  <c r="X20" i="28"/>
  <c r="O20" i="28"/>
  <c r="L20" i="28"/>
  <c r="Y20" i="28"/>
  <c r="K20" i="28"/>
  <c r="N20" i="28"/>
  <c r="J7" i="28"/>
  <c r="V6" i="28"/>
  <c r="H6" i="28"/>
  <c r="F77" i="28" l="1"/>
  <c r="G77" i="28" s="1"/>
  <c r="A15" i="9" s="1"/>
  <c r="AE15" i="9" s="1"/>
  <c r="F79" i="28"/>
  <c r="G79" i="28" s="1"/>
  <c r="A17" i="9" s="1"/>
  <c r="AE17" i="9" s="1"/>
  <c r="F80" i="28"/>
  <c r="G80" i="28" s="1"/>
  <c r="A18" i="9" s="1"/>
  <c r="AE18" i="9" s="1"/>
  <c r="F78" i="28"/>
  <c r="G78" i="28" s="1"/>
  <c r="A16" i="9" s="1"/>
  <c r="AE16" i="9" s="1"/>
  <c r="N84" i="28"/>
  <c r="G22" i="9" s="1"/>
  <c r="K85" i="28"/>
  <c r="D23" i="9" s="1"/>
  <c r="K86" i="28"/>
  <c r="D24" i="9" s="1"/>
  <c r="F81" i="28"/>
  <c r="G81" i="28" s="1"/>
  <c r="A19" i="9" s="1"/>
  <c r="AE19" i="9" s="1"/>
  <c r="Z86" i="28"/>
  <c r="P24" i="9" s="1"/>
  <c r="N86" i="28"/>
  <c r="G24" i="9" s="1"/>
  <c r="F82" i="28"/>
  <c r="G82" i="28" s="1"/>
  <c r="A20" i="9" s="1"/>
  <c r="AE20" i="9" s="1"/>
  <c r="Z85" i="28"/>
  <c r="P23" i="9" s="1"/>
  <c r="N85" i="28"/>
  <c r="G23" i="9" s="1"/>
  <c r="I84" i="28"/>
  <c r="B22" i="9" s="1"/>
  <c r="R84" i="28"/>
  <c r="K22" i="9" s="1"/>
  <c r="U86" i="28"/>
  <c r="M24" i="9" s="1"/>
  <c r="M84" i="28"/>
  <c r="F22" i="9" s="1"/>
  <c r="K84" i="28"/>
  <c r="D22" i="9" s="1"/>
  <c r="I85" i="28"/>
  <c r="B23" i="9" s="1"/>
  <c r="L86" i="28"/>
  <c r="E24" i="9" s="1"/>
  <c r="R86" i="28"/>
  <c r="K24" i="9" s="1"/>
  <c r="F84" i="28"/>
  <c r="G84" i="28" s="1"/>
  <c r="A22" i="9" s="1"/>
  <c r="AE22" i="9" s="1"/>
  <c r="Q84" i="28"/>
  <c r="J22" i="9" s="1"/>
  <c r="X84" i="28"/>
  <c r="U84" i="28"/>
  <c r="M22" i="9" s="1"/>
  <c r="P84" i="28"/>
  <c r="I22" i="9" s="1"/>
  <c r="Z84" i="28"/>
  <c r="P22" i="9" s="1"/>
  <c r="X85" i="28"/>
  <c r="U85" i="28"/>
  <c r="M23" i="9" s="1"/>
  <c r="O85" i="28"/>
  <c r="H23" i="9" s="1"/>
  <c r="L84" i="28"/>
  <c r="E22" i="9" s="1"/>
  <c r="V86" i="28"/>
  <c r="N24" i="9" s="1"/>
  <c r="S86" i="28"/>
  <c r="Q86" i="28"/>
  <c r="J24" i="9" s="1"/>
  <c r="T84" i="28"/>
  <c r="L22" i="9" s="1"/>
  <c r="P86" i="28"/>
  <c r="I24" i="9" s="1"/>
  <c r="M85" i="28"/>
  <c r="F23" i="9" s="1"/>
  <c r="I86" i="28"/>
  <c r="B24" i="9" s="1"/>
  <c r="J84" i="28"/>
  <c r="C22" i="9" s="1"/>
  <c r="F85" i="28"/>
  <c r="G85" i="28" s="1"/>
  <c r="A23" i="9" s="1"/>
  <c r="AE23" i="9" s="1"/>
  <c r="L85" i="28"/>
  <c r="E23" i="9" s="1"/>
  <c r="O84" i="28"/>
  <c r="H22" i="9" s="1"/>
  <c r="V84" i="28"/>
  <c r="N22" i="9" s="1"/>
  <c r="V85" i="28"/>
  <c r="N23" i="9" s="1"/>
  <c r="P85" i="28"/>
  <c r="I23" i="9" s="1"/>
  <c r="O86" i="28"/>
  <c r="H24" i="9" s="1"/>
  <c r="T85" i="28"/>
  <c r="L23" i="9" s="1"/>
  <c r="R85" i="28"/>
  <c r="K23" i="9" s="1"/>
  <c r="W86" i="28"/>
  <c r="H85" i="28"/>
  <c r="F83" i="28"/>
  <c r="G83" i="28" s="1"/>
  <c r="A21" i="9" s="1"/>
  <c r="AE21" i="9" s="1"/>
  <c r="F86" i="28"/>
  <c r="G86" i="28" s="1"/>
  <c r="A24" i="9" s="1"/>
  <c r="AE24" i="9" s="1"/>
  <c r="H84" i="28"/>
  <c r="H86" i="28"/>
  <c r="M86" i="28"/>
  <c r="F24" i="9" s="1"/>
  <c r="Y85" i="28"/>
  <c r="O23" i="9" s="1"/>
  <c r="J86" i="28"/>
  <c r="C24" i="9" s="1"/>
  <c r="W85" i="28"/>
  <c r="T86" i="28"/>
  <c r="L24" i="9" s="1"/>
  <c r="S85" i="28"/>
  <c r="S84" i="28"/>
  <c r="W84" i="28"/>
  <c r="Y84" i="28"/>
  <c r="O22" i="9" s="1"/>
  <c r="J85" i="28"/>
  <c r="C23" i="9" s="1"/>
  <c r="Q85" i="28"/>
  <c r="J23" i="9" s="1"/>
  <c r="X86" i="28"/>
  <c r="Y86" i="28"/>
  <c r="O24" i="9" s="1"/>
  <c r="A33" i="9"/>
  <c r="AM33" i="9"/>
  <c r="M19" i="28"/>
  <c r="O17" i="28"/>
  <c r="T19" i="28"/>
  <c r="Z17" i="28"/>
  <c r="M17" i="28"/>
  <c r="U19" i="28"/>
  <c r="S17" i="28"/>
  <c r="J19" i="28"/>
  <c r="H17" i="28"/>
  <c r="L17" i="28"/>
  <c r="X19" i="28"/>
  <c r="P19" i="28"/>
  <c r="P17" i="28"/>
  <c r="K19" i="28"/>
  <c r="I19" i="28"/>
  <c r="X17" i="28"/>
  <c r="V19" i="28"/>
  <c r="W17" i="28"/>
  <c r="Y17" i="28"/>
  <c r="S19" i="28"/>
  <c r="V17" i="28"/>
  <c r="Q19" i="28"/>
  <c r="N17" i="28"/>
  <c r="U17" i="28"/>
  <c r="L19" i="28"/>
  <c r="T17" i="28"/>
  <c r="H19" i="28"/>
  <c r="R17" i="28"/>
  <c r="N19" i="28"/>
  <c r="O19" i="28"/>
  <c r="I17" i="28"/>
  <c r="AA19" i="28"/>
  <c r="Q17" i="28"/>
  <c r="W19" i="28"/>
  <c r="Z19" i="28"/>
  <c r="AA17" i="28"/>
  <c r="R19" i="28"/>
  <c r="K17" i="28"/>
  <c r="Y19" i="28"/>
  <c r="J17" i="28"/>
  <c r="Q16" i="28"/>
  <c r="Y18" i="28"/>
  <c r="H14" i="28"/>
  <c r="S12" i="28"/>
  <c r="Y6" i="28"/>
  <c r="M10" i="28"/>
  <c r="J16" i="28"/>
  <c r="H7" i="28"/>
  <c r="N6" i="28"/>
  <c r="Z9" i="28"/>
  <c r="S7" i="28"/>
  <c r="H12" i="28"/>
  <c r="V11" i="28"/>
  <c r="AA16" i="28"/>
  <c r="W14" i="28"/>
  <c r="Q14" i="28"/>
  <c r="AA11" i="28"/>
  <c r="V10" i="28"/>
  <c r="L11" i="28"/>
  <c r="Q12" i="28"/>
  <c r="N10" i="28"/>
  <c r="T15" i="28"/>
  <c r="L7" i="28"/>
  <c r="U10" i="28"/>
  <c r="V18" i="28"/>
  <c r="X14" i="28"/>
  <c r="K8" i="28"/>
  <c r="R12" i="28"/>
  <c r="P6" i="28"/>
  <c r="AA18" i="28"/>
  <c r="P16" i="28"/>
  <c r="Q11" i="28"/>
  <c r="X9" i="28"/>
  <c r="M15" i="28"/>
  <c r="I18" i="28"/>
  <c r="Q8" i="28"/>
  <c r="L13" i="28"/>
  <c r="Z15" i="28"/>
  <c r="T12" i="28"/>
  <c r="S9" i="28"/>
  <c r="M6" i="28"/>
  <c r="X16" i="28"/>
  <c r="M13" i="28"/>
  <c r="O11" i="28"/>
  <c r="T16" i="28"/>
  <c r="N16" i="28"/>
  <c r="L16" i="28"/>
  <c r="U14" i="28"/>
  <c r="Y9" i="28"/>
  <c r="J10" i="28"/>
  <c r="K6" i="28"/>
  <c r="R9" i="28"/>
  <c r="S15" i="28"/>
  <c r="U15" i="28"/>
  <c r="J13" i="28"/>
  <c r="O15" i="28"/>
  <c r="U9" i="28"/>
  <c r="S13" i="28"/>
  <c r="Y8" i="28"/>
  <c r="K11" i="28"/>
  <c r="M11" i="28"/>
  <c r="V15" i="28"/>
  <c r="M16" i="28"/>
  <c r="Y10" i="28"/>
  <c r="Q13" i="28"/>
  <c r="H15" i="28"/>
  <c r="V9" i="28"/>
  <c r="Q7" i="28"/>
  <c r="N18" i="28"/>
  <c r="M18" i="28"/>
  <c r="W13" i="28"/>
  <c r="AA9" i="28"/>
  <c r="R11" i="28"/>
  <c r="N12" i="28"/>
  <c r="W15" i="28"/>
  <c r="K10" i="28"/>
  <c r="R15" i="28"/>
  <c r="Z6" i="28"/>
  <c r="H18" i="28"/>
  <c r="X18" i="28"/>
  <c r="W16" i="28"/>
  <c r="I8" i="28"/>
  <c r="Z13" i="28"/>
  <c r="J11" i="28"/>
  <c r="W9" i="28"/>
  <c r="AA15" i="28"/>
  <c r="O16" i="28"/>
  <c r="M9" i="28"/>
  <c r="W11" i="28"/>
  <c r="J14" i="28"/>
  <c r="Z12" i="28"/>
  <c r="H13" i="28"/>
  <c r="N8" i="28"/>
  <c r="T11" i="28"/>
  <c r="V12" i="28"/>
  <c r="J12" i="28"/>
  <c r="P18" i="28"/>
  <c r="Y16" i="28"/>
  <c r="K13" i="28"/>
  <c r="N11" i="28"/>
  <c r="L10" i="28"/>
  <c r="Z7" i="28"/>
  <c r="R14" i="28"/>
  <c r="M8" i="28"/>
  <c r="Z11" i="28"/>
  <c r="K14" i="28"/>
  <c r="W8" i="28"/>
  <c r="P13" i="28"/>
  <c r="O14" i="28"/>
  <c r="I12" i="28"/>
  <c r="W7" i="28"/>
  <c r="H10" i="28"/>
  <c r="W10" i="28"/>
  <c r="R16" i="28"/>
  <c r="R18" i="28"/>
  <c r="Y13" i="28"/>
  <c r="J9" i="28"/>
  <c r="L6" i="28"/>
  <c r="J15" i="28"/>
  <c r="U8" i="28"/>
  <c r="R7" i="28"/>
  <c r="J6" i="28"/>
  <c r="K16" i="28"/>
  <c r="Q18" i="28"/>
  <c r="W18" i="28"/>
  <c r="AA8" i="28"/>
  <c r="AA7" i="28"/>
  <c r="I6" i="28"/>
  <c r="P10" i="28"/>
  <c r="Z16" i="28"/>
  <c r="T6" i="28"/>
  <c r="I7" i="28"/>
  <c r="P15" i="28"/>
  <c r="O12" i="28"/>
  <c r="I13" i="28"/>
  <c r="I14" i="28"/>
  <c r="S6" i="28"/>
  <c r="H9" i="28"/>
  <c r="Z14" i="28"/>
  <c r="H8" i="28"/>
  <c r="P9" i="28"/>
  <c r="H11" i="28"/>
  <c r="O13" i="28"/>
  <c r="Q9" i="28"/>
  <c r="Q15" i="28"/>
  <c r="O10" i="28"/>
  <c r="K9" i="28"/>
  <c r="X10" i="28"/>
  <c r="O6" i="28"/>
  <c r="P7" i="28"/>
  <c r="U12" i="28"/>
  <c r="L14" i="28"/>
  <c r="X13" i="28"/>
  <c r="S8" i="28"/>
  <c r="P8" i="28"/>
  <c r="U11" i="28"/>
  <c r="P11" i="28"/>
  <c r="O9" i="28"/>
  <c r="L18" i="28"/>
  <c r="S14" i="28"/>
  <c r="Z8" i="28"/>
  <c r="N14" i="28"/>
  <c r="X15" i="28"/>
  <c r="I10" i="28"/>
  <c r="W12" i="28"/>
  <c r="V8" i="28"/>
  <c r="R10" i="28"/>
  <c r="K18" i="28"/>
  <c r="Z18" i="28"/>
  <c r="H16" i="28"/>
  <c r="M7" i="28"/>
  <c r="K12" i="28"/>
  <c r="L9" i="28"/>
  <c r="T7" i="28"/>
  <c r="S16" i="28"/>
  <c r="N9" i="28"/>
  <c r="X8" i="28"/>
  <c r="I15" i="28"/>
  <c r="U7" i="28"/>
  <c r="AA6" i="28"/>
  <c r="J18" i="28"/>
  <c r="I11" i="28"/>
  <c r="V14" i="28"/>
  <c r="X7" i="28"/>
  <c r="R8" i="28"/>
  <c r="AA13" i="28"/>
  <c r="L8" i="28"/>
  <c r="O8" i="28"/>
  <c r="T13" i="28"/>
  <c r="R13" i="28"/>
  <c r="U6" i="28"/>
  <c r="U18" i="28"/>
  <c r="S18" i="28"/>
  <c r="N13" i="28"/>
  <c r="Y7" i="28"/>
  <c r="L12" i="28"/>
  <c r="S10" i="28"/>
  <c r="U16" i="28"/>
  <c r="Q10" i="28"/>
  <c r="W6" i="28"/>
  <c r="Y12" i="28"/>
  <c r="Y15" i="28"/>
  <c r="N7" i="28"/>
  <c r="O7" i="28"/>
  <c r="I16" i="28"/>
  <c r="AA14" i="28"/>
  <c r="R6" i="28"/>
  <c r="X6" i="28"/>
  <c r="N15" i="28"/>
  <c r="V16" i="28"/>
  <c r="T14" i="28"/>
  <c r="X11" i="28"/>
  <c r="T10" i="28"/>
  <c r="K7" i="28"/>
  <c r="T8" i="28"/>
  <c r="Q6" i="28"/>
  <c r="I9" i="28"/>
  <c r="T9" i="28"/>
  <c r="U13" i="28"/>
  <c r="X12" i="28"/>
  <c r="K15" i="28"/>
  <c r="Z10" i="28"/>
  <c r="L15" i="28"/>
  <c r="V7" i="28"/>
  <c r="AA12" i="28"/>
  <c r="T18" i="28"/>
  <c r="S11" i="28"/>
  <c r="V13" i="28"/>
  <c r="P14" i="28"/>
  <c r="J8" i="28"/>
  <c r="Y11" i="28"/>
  <c r="AA10" i="28"/>
  <c r="O18" i="28"/>
  <c r="M12" i="28"/>
  <c r="M14" i="28"/>
  <c r="Y14" i="28"/>
  <c r="P12" i="28"/>
  <c r="T68" i="28" l="1"/>
  <c r="L5" i="9" s="1"/>
  <c r="M68" i="28"/>
  <c r="F5" i="9" s="1"/>
  <c r="N68" i="28"/>
  <c r="G5" i="9" s="1"/>
  <c r="I68" i="28"/>
  <c r="B5" i="9" s="1"/>
  <c r="K68" i="28"/>
  <c r="D5" i="9" s="1"/>
  <c r="Z68" i="28"/>
  <c r="P5" i="9" s="1"/>
  <c r="H68" i="28"/>
  <c r="V68" i="28"/>
  <c r="N5" i="9" s="1"/>
  <c r="S68" i="28"/>
  <c r="Y68" i="28"/>
  <c r="O5" i="9" s="1"/>
  <c r="Q68" i="28"/>
  <c r="J5" i="9" s="1"/>
  <c r="J68" i="28"/>
  <c r="C5" i="9" s="1"/>
  <c r="R68" i="28"/>
  <c r="K5" i="9" s="1"/>
  <c r="L68" i="28"/>
  <c r="E5" i="9" s="1"/>
  <c r="X68" i="28"/>
  <c r="W68" i="28"/>
  <c r="P68" i="28"/>
  <c r="I5" i="9" s="1"/>
  <c r="O68" i="28"/>
  <c r="H5" i="9" s="1"/>
  <c r="U68" i="28"/>
  <c r="M5" i="9" s="1"/>
  <c r="V69" i="28"/>
  <c r="N6" i="9" s="1"/>
  <c r="R69" i="28"/>
  <c r="K6" i="9" s="1"/>
  <c r="T69" i="28"/>
  <c r="L6" i="9" s="1"/>
  <c r="U69" i="28"/>
  <c r="M6" i="9" s="1"/>
  <c r="H69" i="28"/>
  <c r="S69" i="28"/>
  <c r="K69" i="28"/>
  <c r="D6" i="9" s="1"/>
  <c r="M69" i="28"/>
  <c r="F6" i="9" s="1"/>
  <c r="J69" i="28"/>
  <c r="C6" i="9" s="1"/>
  <c r="X69" i="28"/>
  <c r="I69" i="28"/>
  <c r="B6" i="9" s="1"/>
  <c r="Z69" i="28"/>
  <c r="P6" i="9" s="1"/>
  <c r="L69" i="28"/>
  <c r="E6" i="9" s="1"/>
  <c r="P69" i="28"/>
  <c r="I6" i="9" s="1"/>
  <c r="W69" i="28"/>
  <c r="Q69" i="28"/>
  <c r="J6" i="9" s="1"/>
  <c r="Y69" i="28"/>
  <c r="O6" i="9" s="1"/>
  <c r="O69" i="28"/>
  <c r="H6" i="9" s="1"/>
  <c r="N69" i="28"/>
  <c r="G6" i="9" s="1"/>
  <c r="AA22" i="9"/>
  <c r="U23" i="9"/>
  <c r="U24" i="9"/>
  <c r="U22" i="9"/>
  <c r="W24" i="9"/>
  <c r="S24" i="9"/>
  <c r="S23" i="9"/>
  <c r="AA24" i="9"/>
  <c r="S22" i="9"/>
  <c r="W23" i="9"/>
  <c r="X23" i="9"/>
  <c r="R24" i="9"/>
  <c r="R22" i="9"/>
  <c r="R23" i="9"/>
  <c r="W22" i="9"/>
  <c r="V24" i="9"/>
  <c r="V22" i="9"/>
  <c r="X22" i="9"/>
  <c r="V23" i="9"/>
  <c r="AA23" i="9"/>
  <c r="Y24" i="9"/>
  <c r="X24" i="9"/>
  <c r="Z23" i="9"/>
  <c r="Y23" i="9"/>
  <c r="Y22" i="9"/>
  <c r="Z22" i="9"/>
  <c r="Z24" i="9"/>
  <c r="AB23" i="9"/>
  <c r="AB22" i="9"/>
  <c r="AB24" i="9"/>
  <c r="AC24" i="9"/>
  <c r="AC23" i="9"/>
  <c r="AC22" i="9"/>
  <c r="AD24" i="9"/>
  <c r="AD22" i="9"/>
  <c r="AD23" i="9"/>
  <c r="AA84" i="28"/>
  <c r="Q22" i="9" s="1"/>
  <c r="AA85" i="28"/>
  <c r="Q23" i="9" s="1"/>
  <c r="AA86" i="28"/>
  <c r="Q24" i="9" s="1"/>
  <c r="K71" i="28"/>
  <c r="S71" i="28"/>
  <c r="V71" i="28"/>
  <c r="N8" i="9" s="1"/>
  <c r="R72" i="28"/>
  <c r="Q72" i="28"/>
  <c r="L71" i="28"/>
  <c r="E8" i="9" s="1"/>
  <c r="H71" i="28"/>
  <c r="O2" i="9" s="1"/>
  <c r="O72" i="28"/>
  <c r="H72" i="28"/>
  <c r="P2" i="9" s="1"/>
  <c r="O71" i="28"/>
  <c r="H8" i="9" s="1"/>
  <c r="R71" i="28"/>
  <c r="K8" i="9" s="1"/>
  <c r="Z71" i="28"/>
  <c r="P8" i="9" s="1"/>
  <c r="N71" i="28"/>
  <c r="G8" i="9" s="1"/>
  <c r="Y71" i="28"/>
  <c r="O8" i="9" s="1"/>
  <c r="U71" i="28"/>
  <c r="M8" i="9" s="1"/>
  <c r="M72" i="28"/>
  <c r="F9" i="9" s="1"/>
  <c r="P71" i="28"/>
  <c r="I8" i="9" s="1"/>
  <c r="Y72" i="28"/>
  <c r="I71" i="28"/>
  <c r="B8" i="9" s="1"/>
  <c r="U72" i="28"/>
  <c r="X71" i="28"/>
  <c r="J71" i="28"/>
  <c r="C8" i="9" s="1"/>
  <c r="AK8" i="9" s="1"/>
  <c r="I72" i="28"/>
  <c r="B9" i="9" s="1"/>
  <c r="S72" i="28"/>
  <c r="W72" i="28"/>
  <c r="N72" i="28"/>
  <c r="Q71" i="28"/>
  <c r="J8" i="9" s="1"/>
  <c r="J72" i="28"/>
  <c r="C9" i="9" s="1"/>
  <c r="AK9" i="9" s="1"/>
  <c r="M71" i="28"/>
  <c r="F8" i="9" s="1"/>
  <c r="K72" i="28"/>
  <c r="Z72" i="28"/>
  <c r="P72" i="28"/>
  <c r="X72" i="28"/>
  <c r="T71" i="28"/>
  <c r="L8" i="9" s="1"/>
  <c r="T72" i="28"/>
  <c r="L72" i="28"/>
  <c r="E9" i="9" s="1"/>
  <c r="W71" i="28"/>
  <c r="V72" i="28"/>
  <c r="J77" i="28"/>
  <c r="C15" i="9" s="1"/>
  <c r="K82" i="28"/>
  <c r="D20" i="9" s="1"/>
  <c r="Z78" i="28"/>
  <c r="P16" i="9" s="1"/>
  <c r="S82" i="28"/>
  <c r="P80" i="28"/>
  <c r="I18" i="9" s="1"/>
  <c r="X80" i="28"/>
  <c r="V77" i="28"/>
  <c r="N15" i="9" s="1"/>
  <c r="O79" i="28"/>
  <c r="H17" i="9" s="1"/>
  <c r="V82" i="28"/>
  <c r="N20" i="9" s="1"/>
  <c r="R83" i="28"/>
  <c r="K21" i="9" s="1"/>
  <c r="L77" i="28"/>
  <c r="E15" i="9" s="1"/>
  <c r="J81" i="28"/>
  <c r="C19" i="9" s="1"/>
  <c r="R78" i="28"/>
  <c r="K16" i="9" s="1"/>
  <c r="L79" i="28"/>
  <c r="E17" i="9" s="1"/>
  <c r="K81" i="28"/>
  <c r="D19" i="9" s="1"/>
  <c r="Z81" i="28"/>
  <c r="P19" i="9" s="1"/>
  <c r="Q83" i="28"/>
  <c r="J21" i="9" s="1"/>
  <c r="I77" i="28"/>
  <c r="B15" i="9" s="1"/>
  <c r="K80" i="28"/>
  <c r="D18" i="9" s="1"/>
  <c r="L82" i="28"/>
  <c r="E20" i="9" s="1"/>
  <c r="O83" i="28"/>
  <c r="H21" i="9" s="1"/>
  <c r="V80" i="28"/>
  <c r="N18" i="9" s="1"/>
  <c r="W81" i="28"/>
  <c r="P81" i="28"/>
  <c r="I19" i="9" s="1"/>
  <c r="Y79" i="28"/>
  <c r="O17" i="9" s="1"/>
  <c r="L80" i="28"/>
  <c r="E18" i="9" s="1"/>
  <c r="O82" i="28"/>
  <c r="H20" i="9" s="1"/>
  <c r="J80" i="28"/>
  <c r="C18" i="9" s="1"/>
  <c r="O78" i="28"/>
  <c r="H16" i="9" s="1"/>
  <c r="I80" i="28"/>
  <c r="B18" i="9" s="1"/>
  <c r="P79" i="28"/>
  <c r="I17" i="9" s="1"/>
  <c r="S81" i="28"/>
  <c r="L81" i="28"/>
  <c r="E19" i="9" s="1"/>
  <c r="O77" i="28"/>
  <c r="H15" i="9" s="1"/>
  <c r="T81" i="28"/>
  <c r="L19" i="9" s="1"/>
  <c r="M81" i="28"/>
  <c r="F19" i="9" s="1"/>
  <c r="U81" i="28"/>
  <c r="M19" i="9" s="1"/>
  <c r="T80" i="28"/>
  <c r="L18" i="9" s="1"/>
  <c r="U77" i="28"/>
  <c r="M15" i="9" s="1"/>
  <c r="W77" i="28"/>
  <c r="R82" i="28"/>
  <c r="K20" i="9" s="1"/>
  <c r="M80" i="28"/>
  <c r="F18" i="9" s="1"/>
  <c r="P78" i="28"/>
  <c r="I16" i="9" s="1"/>
  <c r="Y80" i="28"/>
  <c r="O18" i="9" s="1"/>
  <c r="I78" i="28"/>
  <c r="B16" i="9" s="1"/>
  <c r="U80" i="28"/>
  <c r="M18" i="9" s="1"/>
  <c r="X78" i="28"/>
  <c r="T77" i="28"/>
  <c r="L15" i="9" s="1"/>
  <c r="J79" i="28"/>
  <c r="C17" i="9" s="1"/>
  <c r="Z82" i="28"/>
  <c r="P20" i="9" s="1"/>
  <c r="T78" i="28"/>
  <c r="L16" i="9" s="1"/>
  <c r="Q79" i="28"/>
  <c r="J17" i="9" s="1"/>
  <c r="Y77" i="28"/>
  <c r="O15" i="9" s="1"/>
  <c r="N82" i="28"/>
  <c r="G20" i="9" s="1"/>
  <c r="R80" i="28"/>
  <c r="K18" i="9" s="1"/>
  <c r="N78" i="28"/>
  <c r="G16" i="9" s="1"/>
  <c r="U79" i="28"/>
  <c r="M17" i="9" s="1"/>
  <c r="T79" i="28"/>
  <c r="L17" i="9" s="1"/>
  <c r="R77" i="28"/>
  <c r="K15" i="9" s="1"/>
  <c r="K77" i="28"/>
  <c r="D15" i="9" s="1"/>
  <c r="N80" i="28"/>
  <c r="G18" i="9" s="1"/>
  <c r="M78" i="28"/>
  <c r="F16" i="9" s="1"/>
  <c r="Y82" i="28"/>
  <c r="O20" i="9" s="1"/>
  <c r="W80" i="28"/>
  <c r="Y78" i="28"/>
  <c r="O16" i="9" s="1"/>
  <c r="U82" i="28"/>
  <c r="M20" i="9" s="1"/>
  <c r="O80" i="28"/>
  <c r="H18" i="9" s="1"/>
  <c r="U78" i="28"/>
  <c r="M16" i="9" s="1"/>
  <c r="N77" i="28"/>
  <c r="G15" i="9" s="1"/>
  <c r="Z77" i="28"/>
  <c r="P15" i="9" s="1"/>
  <c r="M83" i="28"/>
  <c r="F21" i="9" s="1"/>
  <c r="P82" i="28"/>
  <c r="I20" i="9" s="1"/>
  <c r="Y83" i="28"/>
  <c r="O21" i="9" s="1"/>
  <c r="I82" i="28"/>
  <c r="B20" i="9" s="1"/>
  <c r="U83" i="28"/>
  <c r="M21" i="9" s="1"/>
  <c r="X82" i="28"/>
  <c r="J82" i="28"/>
  <c r="C20" i="9" s="1"/>
  <c r="I83" i="28"/>
  <c r="B21" i="9" s="1"/>
  <c r="L78" i="28"/>
  <c r="E16" i="9" s="1"/>
  <c r="K78" i="28"/>
  <c r="D16" i="9" s="1"/>
  <c r="P77" i="28"/>
  <c r="I15" i="9" s="1"/>
  <c r="Q80" i="28"/>
  <c r="J18" i="9" s="1"/>
  <c r="V78" i="28"/>
  <c r="N16" i="9" s="1"/>
  <c r="S83" i="28"/>
  <c r="W83" i="28"/>
  <c r="I81" i="28"/>
  <c r="B19" i="9" s="1"/>
  <c r="N83" i="28"/>
  <c r="G21" i="9" s="1"/>
  <c r="K79" i="28"/>
  <c r="D17" i="9" s="1"/>
  <c r="Q81" i="28"/>
  <c r="J19" i="9" s="1"/>
  <c r="Q82" i="28"/>
  <c r="J20" i="9" s="1"/>
  <c r="J83" i="28"/>
  <c r="C21" i="9" s="1"/>
  <c r="X21" i="9" s="1"/>
  <c r="M82" i="28"/>
  <c r="F20" i="9" s="1"/>
  <c r="K83" i="28"/>
  <c r="D21" i="9" s="1"/>
  <c r="Z83" i="28"/>
  <c r="P21" i="9" s="1"/>
  <c r="Q78" i="28"/>
  <c r="J16" i="9" s="1"/>
  <c r="P83" i="28"/>
  <c r="I21" i="9" s="1"/>
  <c r="J78" i="28"/>
  <c r="C16" i="9" s="1"/>
  <c r="X83" i="28"/>
  <c r="M77" i="28"/>
  <c r="F15" i="9" s="1"/>
  <c r="R79" i="28"/>
  <c r="K17" i="9" s="1"/>
  <c r="S77" i="28"/>
  <c r="T82" i="28"/>
  <c r="L20" i="9" s="1"/>
  <c r="S79" i="28"/>
  <c r="W79" i="28"/>
  <c r="V79" i="28"/>
  <c r="N17" i="9" s="1"/>
  <c r="Z79" i="28"/>
  <c r="P17" i="9" s="1"/>
  <c r="T83" i="28"/>
  <c r="L21" i="9" s="1"/>
  <c r="R81" i="28"/>
  <c r="K19" i="9" s="1"/>
  <c r="Q77" i="28"/>
  <c r="J15" i="9" s="1"/>
  <c r="S80" i="28"/>
  <c r="M79" i="28"/>
  <c r="F17" i="9" s="1"/>
  <c r="V81" i="28"/>
  <c r="N19" i="9" s="1"/>
  <c r="L83" i="28"/>
  <c r="E21" i="9" s="1"/>
  <c r="W82" i="28"/>
  <c r="Z80" i="28"/>
  <c r="P18" i="9" s="1"/>
  <c r="W78" i="28"/>
  <c r="X81" i="28"/>
  <c r="X77" i="28"/>
  <c r="Y81" i="28"/>
  <c r="O19" i="9" s="1"/>
  <c r="V83" i="28"/>
  <c r="N21" i="9" s="1"/>
  <c r="S78" i="28"/>
  <c r="N79" i="28"/>
  <c r="G17" i="9" s="1"/>
  <c r="I79" i="28"/>
  <c r="B17" i="9" s="1"/>
  <c r="O81" i="28"/>
  <c r="H19" i="9" s="1"/>
  <c r="X79" i="28"/>
  <c r="N81" i="28"/>
  <c r="G19" i="9" s="1"/>
  <c r="H79" i="28"/>
  <c r="H82" i="28"/>
  <c r="H83" i="28"/>
  <c r="H78" i="28"/>
  <c r="H81" i="28"/>
  <c r="H80" i="28"/>
  <c r="H77" i="28"/>
  <c r="T70" i="28"/>
  <c r="Q74" i="28"/>
  <c r="J12" i="9" s="1"/>
  <c r="O70" i="28"/>
  <c r="W70" i="28"/>
  <c r="V70" i="28"/>
  <c r="Q70" i="28"/>
  <c r="I70" i="28"/>
  <c r="B7" i="9" s="1"/>
  <c r="Y74" i="28"/>
  <c r="O12" i="9" s="1"/>
  <c r="U74" i="28"/>
  <c r="M12" i="9" s="1"/>
  <c r="L70" i="28"/>
  <c r="E7" i="9" s="1"/>
  <c r="I74" i="28"/>
  <c r="B12" i="9" s="1"/>
  <c r="N70" i="28"/>
  <c r="M74" i="28"/>
  <c r="F12" i="9" s="1"/>
  <c r="J74" i="28"/>
  <c r="C12" i="9" s="1"/>
  <c r="K74" i="28"/>
  <c r="D12" i="9" s="1"/>
  <c r="Z74" i="28"/>
  <c r="P12" i="9" s="1"/>
  <c r="W74" i="28"/>
  <c r="S70" i="28"/>
  <c r="V74" i="28"/>
  <c r="N12" i="9" s="1"/>
  <c r="H70" i="28"/>
  <c r="N2" i="9" s="1"/>
  <c r="X74" i="28"/>
  <c r="S74" i="28"/>
  <c r="K70" i="28"/>
  <c r="O74" i="28"/>
  <c r="H12" i="9" s="1"/>
  <c r="Z70" i="28"/>
  <c r="N74" i="28"/>
  <c r="G12" i="9" s="1"/>
  <c r="T74" i="28"/>
  <c r="L12" i="9" s="1"/>
  <c r="M70" i="28"/>
  <c r="F7" i="9" s="1"/>
  <c r="Y70" i="28"/>
  <c r="U70" i="28"/>
  <c r="R74" i="28"/>
  <c r="K12" i="9" s="1"/>
  <c r="P70" i="28"/>
  <c r="P74" i="28"/>
  <c r="I12" i="9" s="1"/>
  <c r="X70" i="28"/>
  <c r="J70" i="28"/>
  <c r="C7" i="9" s="1"/>
  <c r="L74" i="28"/>
  <c r="E12" i="9" s="1"/>
  <c r="H74" i="28"/>
  <c r="R70" i="28"/>
  <c r="W6" i="9" l="1"/>
  <c r="G27" i="9"/>
  <c r="B27" i="9"/>
  <c r="O27" i="9"/>
  <c r="AB19" i="9"/>
  <c r="U12" i="9"/>
  <c r="AA5" i="9"/>
  <c r="AB6" i="9"/>
  <c r="AC5" i="9"/>
  <c r="AA6" i="9"/>
  <c r="W5" i="9"/>
  <c r="S6" i="9"/>
  <c r="U6" i="9"/>
  <c r="Q6" i="9"/>
  <c r="AA69" i="28"/>
  <c r="AJ5" i="9"/>
  <c r="Y5" i="9"/>
  <c r="AJ6" i="9"/>
  <c r="V6" i="9"/>
  <c r="R6" i="9"/>
  <c r="U5" i="9"/>
  <c r="AA68" i="28"/>
  <c r="Z5" i="9"/>
  <c r="X6" i="9"/>
  <c r="AI5" i="9"/>
  <c r="AC6" i="9"/>
  <c r="AD6" i="9"/>
  <c r="V5" i="9"/>
  <c r="X5" i="9"/>
  <c r="Y6" i="9"/>
  <c r="S5" i="9"/>
  <c r="AB5" i="9"/>
  <c r="Z6" i="9"/>
  <c r="AI6" i="9"/>
  <c r="R5" i="9"/>
  <c r="AD5" i="9"/>
  <c r="Q5" i="9"/>
  <c r="V10" i="9"/>
  <c r="E10" i="9"/>
  <c r="F10" i="9"/>
  <c r="B10" i="9"/>
  <c r="AK7" i="9"/>
  <c r="C10" i="9"/>
  <c r="AC21" i="9"/>
  <c r="J25" i="9"/>
  <c r="I25" i="9"/>
  <c r="G25" i="9"/>
  <c r="O25" i="9"/>
  <c r="C25" i="9"/>
  <c r="D25" i="9"/>
  <c r="L25" i="9"/>
  <c r="F25" i="9"/>
  <c r="K25" i="9"/>
  <c r="M25" i="9"/>
  <c r="E25" i="9"/>
  <c r="N25" i="9"/>
  <c r="P25" i="9"/>
  <c r="H25" i="9"/>
  <c r="B25" i="9"/>
  <c r="L27" i="9"/>
  <c r="H27" i="9"/>
  <c r="C26" i="9"/>
  <c r="J27" i="9"/>
  <c r="O26" i="9"/>
  <c r="M27" i="9"/>
  <c r="E27" i="9"/>
  <c r="H26" i="9"/>
  <c r="K26" i="9"/>
  <c r="I26" i="9"/>
  <c r="D26" i="9"/>
  <c r="F27" i="9"/>
  <c r="D27" i="9"/>
  <c r="N27" i="9"/>
  <c r="M26" i="9"/>
  <c r="G26" i="9"/>
  <c r="I27" i="9"/>
  <c r="C27" i="9"/>
  <c r="P26" i="9"/>
  <c r="J26" i="9"/>
  <c r="F26" i="9"/>
  <c r="L26" i="9"/>
  <c r="P27" i="9"/>
  <c r="N26" i="9"/>
  <c r="E26" i="9"/>
  <c r="K27" i="9"/>
  <c r="B26" i="9"/>
  <c r="U19" i="9"/>
  <c r="U21" i="9"/>
  <c r="U16" i="9"/>
  <c r="U20" i="9"/>
  <c r="U18" i="9"/>
  <c r="U17" i="9"/>
  <c r="U15" i="9"/>
  <c r="W20" i="9"/>
  <c r="U8" i="9"/>
  <c r="AC8" i="9"/>
  <c r="AB8" i="9"/>
  <c r="S8" i="9"/>
  <c r="AB12" i="9"/>
  <c r="AC12" i="9"/>
  <c r="AD12" i="9"/>
  <c r="T22" i="9"/>
  <c r="T24" i="9"/>
  <c r="T23" i="9"/>
  <c r="S21" i="9"/>
  <c r="S19" i="9"/>
  <c r="S20" i="9"/>
  <c r="S18" i="9"/>
  <c r="S17" i="9"/>
  <c r="S16" i="9"/>
  <c r="S15" i="9"/>
  <c r="R16" i="9"/>
  <c r="R20" i="9"/>
  <c r="R21" i="9"/>
  <c r="R17" i="9"/>
  <c r="R18" i="9"/>
  <c r="R19" i="9"/>
  <c r="R15" i="9"/>
  <c r="V16" i="9"/>
  <c r="W16" i="9"/>
  <c r="V17" i="9"/>
  <c r="W17" i="9"/>
  <c r="W19" i="9"/>
  <c r="W21" i="9"/>
  <c r="W18" i="9"/>
  <c r="V19" i="9"/>
  <c r="V20" i="9"/>
  <c r="X18" i="9"/>
  <c r="X19" i="9"/>
  <c r="V21" i="9"/>
  <c r="V18" i="9"/>
  <c r="V15" i="9"/>
  <c r="W15" i="9"/>
  <c r="X16" i="9"/>
  <c r="Y20" i="9"/>
  <c r="X20" i="9"/>
  <c r="X17" i="9"/>
  <c r="X15" i="9"/>
  <c r="Y18" i="9"/>
  <c r="Y21" i="9"/>
  <c r="Y19" i="9"/>
  <c r="Y16" i="9"/>
  <c r="Y17" i="9"/>
  <c r="Z16" i="9"/>
  <c r="Y15" i="9"/>
  <c r="Z20" i="9"/>
  <c r="Z19" i="9"/>
  <c r="AA19" i="9"/>
  <c r="Z21" i="9"/>
  <c r="AA20" i="9"/>
  <c r="Z18" i="9"/>
  <c r="Z17" i="9"/>
  <c r="Z15" i="9"/>
  <c r="AA21" i="9"/>
  <c r="AA17" i="9"/>
  <c r="AA16" i="9"/>
  <c r="AA18" i="9"/>
  <c r="AA15" i="9"/>
  <c r="AB18" i="9"/>
  <c r="AC20" i="9"/>
  <c r="AC17" i="9"/>
  <c r="AB21" i="9"/>
  <c r="AB20" i="9"/>
  <c r="AB16" i="9"/>
  <c r="AB17" i="9"/>
  <c r="AB15" i="9"/>
  <c r="AC18" i="9"/>
  <c r="AC19" i="9"/>
  <c r="AC16" i="9"/>
  <c r="AC15" i="9"/>
  <c r="AD16" i="9"/>
  <c r="AD20" i="9"/>
  <c r="AD21" i="9"/>
  <c r="AD17" i="9"/>
  <c r="AD18" i="9"/>
  <c r="AD19" i="9"/>
  <c r="AD15" i="9"/>
  <c r="V7" i="9"/>
  <c r="AA71" i="28"/>
  <c r="AA80" i="28"/>
  <c r="Q18" i="9" s="1"/>
  <c r="AA81" i="28"/>
  <c r="Q19" i="9" s="1"/>
  <c r="D9" i="9"/>
  <c r="AA72" i="28"/>
  <c r="AA74" i="28"/>
  <c r="Q12" i="9" s="1"/>
  <c r="D7" i="9"/>
  <c r="AA70" i="28"/>
  <c r="AA83" i="28"/>
  <c r="Q21" i="9" s="1"/>
  <c r="AA77" i="28"/>
  <c r="Q15" i="9" s="1"/>
  <c r="AA79" i="28"/>
  <c r="Q17" i="9" s="1"/>
  <c r="AA78" i="28"/>
  <c r="Q16" i="9" s="1"/>
  <c r="AA82" i="28"/>
  <c r="Q20" i="9" s="1"/>
  <c r="W12" i="9"/>
  <c r="AJ8" i="9"/>
  <c r="X8" i="9"/>
  <c r="AI8" i="9"/>
  <c r="V12" i="9"/>
  <c r="Z8" i="9"/>
  <c r="AI12" i="9"/>
  <c r="AA12" i="9"/>
  <c r="V8" i="9"/>
  <c r="W8" i="9"/>
  <c r="Y8" i="9"/>
  <c r="AJ12" i="9"/>
  <c r="X12" i="9"/>
  <c r="AA8" i="9"/>
  <c r="V9" i="9"/>
  <c r="Y12" i="9"/>
  <c r="Z12" i="9"/>
  <c r="D8" i="9"/>
  <c r="G7" i="9"/>
  <c r="G9" i="9"/>
  <c r="W9" i="9" s="1"/>
  <c r="H9" i="9"/>
  <c r="H7" i="9"/>
  <c r="W27" i="9" l="1"/>
  <c r="AA27" i="9"/>
  <c r="V27" i="9"/>
  <c r="T6" i="9"/>
  <c r="T5" i="9"/>
  <c r="W10" i="9"/>
  <c r="AB25" i="9"/>
  <c r="G10" i="9"/>
  <c r="H10" i="9"/>
  <c r="D10" i="9"/>
  <c r="AN8" i="9"/>
  <c r="AL8" i="9"/>
  <c r="AM8" i="9"/>
  <c r="AL9" i="9"/>
  <c r="AR1" i="9"/>
  <c r="R28" i="9"/>
  <c r="I28" i="9"/>
  <c r="D28" i="9"/>
  <c r="B28" i="9"/>
  <c r="K28" i="9"/>
  <c r="C28" i="9"/>
  <c r="N28" i="9"/>
  <c r="F28" i="9"/>
  <c r="O28" i="9"/>
  <c r="H28" i="9"/>
  <c r="M28" i="9"/>
  <c r="J28" i="9"/>
  <c r="E28" i="9"/>
  <c r="L28" i="9"/>
  <c r="G28" i="9"/>
  <c r="P28" i="9"/>
  <c r="AC25" i="9"/>
  <c r="Q25" i="9"/>
  <c r="V25" i="9"/>
  <c r="Z25" i="9"/>
  <c r="W25" i="9"/>
  <c r="U25" i="9"/>
  <c r="R25" i="9"/>
  <c r="AD25" i="9"/>
  <c r="S25" i="9"/>
  <c r="Y25" i="9"/>
  <c r="AA25" i="9"/>
  <c r="X25" i="9"/>
  <c r="Q27" i="9"/>
  <c r="R27" i="9"/>
  <c r="R26" i="9"/>
  <c r="Q26" i="9"/>
  <c r="S27" i="9"/>
  <c r="AC27" i="9"/>
  <c r="V26" i="9"/>
  <c r="U26" i="9"/>
  <c r="W26" i="9"/>
  <c r="AB27" i="9"/>
  <c r="AC26" i="9"/>
  <c r="S26" i="9"/>
  <c r="AD27" i="9"/>
  <c r="AB26" i="9"/>
  <c r="AA26" i="9"/>
  <c r="AD26" i="9"/>
  <c r="Z26" i="9"/>
  <c r="X26" i="9"/>
  <c r="Y26" i="9"/>
  <c r="Y27" i="9"/>
  <c r="X27" i="9"/>
  <c r="Z27" i="9"/>
  <c r="U27" i="9"/>
  <c r="S10" i="9"/>
  <c r="Q10" i="9"/>
  <c r="W7" i="9"/>
  <c r="R8" i="9"/>
  <c r="T8" i="9" s="1"/>
  <c r="AD8" i="9"/>
  <c r="S9" i="9"/>
  <c r="S7" i="9"/>
  <c r="Q9" i="9"/>
  <c r="Q8" i="9"/>
  <c r="Q7" i="9"/>
  <c r="T18" i="9"/>
  <c r="T17" i="9"/>
  <c r="T21" i="9"/>
  <c r="T19" i="9"/>
  <c r="T20" i="9"/>
  <c r="T16" i="9"/>
  <c r="T15" i="9"/>
  <c r="J7" i="9"/>
  <c r="J9" i="9"/>
  <c r="I7" i="9"/>
  <c r="I9" i="9"/>
  <c r="AC28" i="9" l="1"/>
  <c r="I10" i="9"/>
  <c r="J10" i="9"/>
  <c r="D11" i="9"/>
  <c r="H11" i="9"/>
  <c r="E11" i="9"/>
  <c r="I11" i="9"/>
  <c r="F11" i="9"/>
  <c r="J11" i="9"/>
  <c r="G11" i="9"/>
  <c r="B11" i="9"/>
  <c r="C11" i="9"/>
  <c r="U28" i="9"/>
  <c r="AB28" i="9"/>
  <c r="V28" i="9"/>
  <c r="W28" i="9"/>
  <c r="AD28" i="9"/>
  <c r="Z28" i="9"/>
  <c r="X28" i="9"/>
  <c r="Y28" i="9"/>
  <c r="AA28" i="9"/>
  <c r="S28" i="9"/>
  <c r="T28" i="9" s="1"/>
  <c r="Q28" i="9"/>
  <c r="T25" i="9"/>
  <c r="T27" i="9"/>
  <c r="T26" i="9"/>
  <c r="AJ10" i="9"/>
  <c r="AI10" i="9"/>
  <c r="AJ9" i="9"/>
  <c r="AN9" i="9" s="1"/>
  <c r="AJ7" i="9"/>
  <c r="AI9" i="9"/>
  <c r="AI7" i="9"/>
  <c r="K7" i="9"/>
  <c r="K9" i="9"/>
  <c r="AB9" i="9" s="1"/>
  <c r="K10" i="9" l="1"/>
  <c r="V11" i="9"/>
  <c r="W11" i="9"/>
  <c r="K11" i="9"/>
  <c r="AB11" i="9" s="1"/>
  <c r="S11" i="9"/>
  <c r="Q11" i="9"/>
  <c r="AB10" i="9"/>
  <c r="AB7" i="9"/>
  <c r="AM9" i="9"/>
  <c r="L9" i="9"/>
  <c r="M9" i="9"/>
  <c r="X9" i="9" s="1"/>
  <c r="M7" i="9"/>
  <c r="L7" i="9"/>
  <c r="M10" i="9" l="1"/>
  <c r="L10" i="9"/>
  <c r="M11" i="9"/>
  <c r="X11" i="9" s="1"/>
  <c r="L11" i="9"/>
  <c r="AC10" i="9"/>
  <c r="X10" i="9"/>
  <c r="X7" i="9"/>
  <c r="AC9" i="9"/>
  <c r="AC7" i="9"/>
  <c r="N9" i="9"/>
  <c r="R9" i="9" s="1"/>
  <c r="T9" i="9" s="1"/>
  <c r="N7" i="9"/>
  <c r="N10" i="9" l="1"/>
  <c r="U10" i="9" s="1"/>
  <c r="N11" i="9"/>
  <c r="Y11" i="9" s="1"/>
  <c r="AC11" i="9"/>
  <c r="Y10" i="9"/>
  <c r="AD10" i="9"/>
  <c r="U9" i="9"/>
  <c r="U7" i="9"/>
  <c r="R10" i="9"/>
  <c r="T10" i="9" s="1"/>
  <c r="R7" i="9"/>
  <c r="T7" i="9" s="1"/>
  <c r="AD9" i="9"/>
  <c r="AD7" i="9"/>
  <c r="Y9" i="9"/>
  <c r="Y7" i="9"/>
  <c r="O9" i="9"/>
  <c r="O7" i="9"/>
  <c r="O10" i="9" l="1"/>
  <c r="R11" i="9"/>
  <c r="T11" i="9" s="1"/>
  <c r="AD11" i="9"/>
  <c r="U11" i="9"/>
  <c r="O11" i="9"/>
  <c r="AE10" i="9"/>
  <c r="AH10" i="9"/>
  <c r="AG10" i="9"/>
  <c r="AF10" i="9"/>
  <c r="P9" i="9"/>
  <c r="P7" i="9"/>
  <c r="P10" i="9" l="1"/>
  <c r="P11" i="9"/>
  <c r="Z11" i="9" s="1"/>
  <c r="AA10" i="9"/>
  <c r="Z10" i="9"/>
  <c r="Z9" i="9"/>
  <c r="Z7" i="9"/>
  <c r="AA9" i="9"/>
  <c r="AA7" i="9"/>
  <c r="AA11" i="9" l="1"/>
  <c r="AL7" i="9" l="1"/>
  <c r="AL10" i="9" s="1"/>
  <c r="AP1" i="9" s="1"/>
  <c r="AM7" i="9"/>
  <c r="AN7" i="9"/>
  <c r="AQ10" i="9"/>
  <c r="AR10" i="9"/>
  <c r="AK10" i="9"/>
  <c r="AP10" i="9"/>
  <c r="AN10" i="9" l="1"/>
  <c r="AJ2" i="9" s="1"/>
  <c r="AJ3" i="9" s="1"/>
  <c r="AM10" i="9"/>
  <c r="AI2" i="9" s="1"/>
  <c r="AI3" i="9" s="1"/>
</calcChain>
</file>

<file path=xl/comments1.xml><?xml version="1.0" encoding="utf-8"?>
<comments xmlns="http://schemas.openxmlformats.org/spreadsheetml/2006/main">
  <authors>
    <author>Author</author>
  </authors>
  <commentList>
    <comment ref="AR1" authorId="0" shapeId="0">
      <text>
        <r>
          <rPr>
            <b/>
            <sz val="9"/>
            <color indexed="81"/>
            <rFont val="Tahoma"/>
            <family val="2"/>
          </rPr>
          <t>Author:</t>
        </r>
        <r>
          <rPr>
            <sz val="9"/>
            <color indexed="81"/>
            <rFont val="Tahoma"/>
            <family val="2"/>
          </rPr>
          <t xml:space="preserve">
How many seasons has player played in the last three seasons (for calculation of averages)?</t>
        </r>
      </text>
    </comment>
  </commentList>
</comments>
</file>

<file path=xl/connections.xml><?xml version="1.0" encoding="utf-8"?>
<connections xmlns="http://schemas.openxmlformats.org/spreadsheetml/2006/main">
  <connection id="1" odcFile="C:\Fangraphs.iqy" name="Fangraphs Hitters" type="4" refreshedVersion="5" background="1" saveData="1">
    <webPr sourceData="1" parsePre="1" consecutive="1" xl2000="1" url="http://www.fangraphs.com/statss.aspx?playerid=[&quot;PlayerID&quot;,&quot;Enter Player ID Here&quot;]"/>
    <parameters count="1">
      <parameter name="PlayerID" parameterType="cell" refreshOnChange="1" cell="'Hitter Projections'!$B$2"/>
    </parameters>
  </connection>
</connections>
</file>

<file path=xl/sharedStrings.xml><?xml version="1.0" encoding="utf-8"?>
<sst xmlns="http://schemas.openxmlformats.org/spreadsheetml/2006/main" count="1492" uniqueCount="689">
  <si>
    <t>PLAYER</t>
  </si>
  <si>
    <t>AB</t>
  </si>
  <si>
    <t>PA</t>
  </si>
  <si>
    <t>HITS</t>
  </si>
  <si>
    <t>1B</t>
  </si>
  <si>
    <t>2B</t>
  </si>
  <si>
    <t>3B</t>
  </si>
  <si>
    <t>HR</t>
  </si>
  <si>
    <t>R/PA</t>
  </si>
  <si>
    <t>RBI/PA</t>
  </si>
  <si>
    <t>R</t>
  </si>
  <si>
    <t>RBI</t>
  </si>
  <si>
    <t>BB</t>
  </si>
  <si>
    <t>SO</t>
  </si>
  <si>
    <t>HBP</t>
  </si>
  <si>
    <t>SF</t>
  </si>
  <si>
    <t>SB</t>
  </si>
  <si>
    <t>CS</t>
  </si>
  <si>
    <t>AVG</t>
  </si>
  <si>
    <t>OBP</t>
  </si>
  <si>
    <t>SLG</t>
  </si>
  <si>
    <t>OPS</t>
  </si>
  <si>
    <t>BIP</t>
  </si>
  <si>
    <t>AB/2B</t>
  </si>
  <si>
    <t>AB/3B</t>
  </si>
  <si>
    <t>PA/HBP</t>
  </si>
  <si>
    <t>PA/SF</t>
  </si>
  <si>
    <t>PA/SBA</t>
  </si>
  <si>
    <t>SB%</t>
  </si>
  <si>
    <t>BB%</t>
  </si>
  <si>
    <t>K%</t>
  </si>
  <si>
    <t>BABIP</t>
  </si>
  <si>
    <t>GB%</t>
  </si>
  <si>
    <t>LD%</t>
  </si>
  <si>
    <t>FB%</t>
  </si>
  <si>
    <t>HR/FB</t>
  </si>
  <si>
    <t>Name</t>
  </si>
  <si>
    <t>Fangraphs ID</t>
  </si>
  <si>
    <t>Team</t>
  </si>
  <si>
    <t>Mike Trout</t>
  </si>
  <si>
    <t>Miguel Cabrera</t>
  </si>
  <si>
    <t>Andrew McCutchen</t>
  </si>
  <si>
    <t>Giancarlo Stanton</t>
  </si>
  <si>
    <t>Nick Markakis</t>
  </si>
  <si>
    <t>Season</t>
  </si>
  <si>
    <t>G</t>
  </si>
  <si>
    <t>H</t>
  </si>
  <si>
    <t>IBB</t>
  </si>
  <si>
    <t>SH</t>
  </si>
  <si>
    <t>GDP</t>
  </si>
  <si>
    <t>YEAR</t>
  </si>
  <si>
    <t>LEAGUE AVERAGE</t>
  </si>
  <si>
    <t>L</t>
  </si>
  <si>
    <t>DET</t>
  </si>
  <si>
    <t>LAA</t>
  </si>
  <si>
    <t>PIT</t>
  </si>
  <si>
    <t>MIA</t>
  </si>
  <si>
    <t>TEAM</t>
  </si>
  <si>
    <t>POS</t>
  </si>
  <si>
    <t>troutmi01</t>
  </si>
  <si>
    <t>cabremi01</t>
  </si>
  <si>
    <t>mccutan01</t>
  </si>
  <si>
    <t>stantmi03</t>
  </si>
  <si>
    <t>C</t>
  </si>
  <si>
    <t>OF</t>
  </si>
  <si>
    <t>IDFANGRAPHS</t>
  </si>
  <si>
    <t>P</t>
  </si>
  <si>
    <t>IDPLAYER</t>
  </si>
  <si>
    <t>PLAYERNAME</t>
  </si>
  <si>
    <t>BIRTHDATE</t>
  </si>
  <si>
    <t>FIRSTNAME</t>
  </si>
  <si>
    <t>LASTNAME</t>
  </si>
  <si>
    <t>MLBID</t>
  </si>
  <si>
    <t>MLBNAME</t>
  </si>
  <si>
    <t>CBSID</t>
  </si>
  <si>
    <t>CBSNAME</t>
  </si>
  <si>
    <t>CBSFAN</t>
  </si>
  <si>
    <t>RETROID</t>
  </si>
  <si>
    <t>BREFID</t>
  </si>
  <si>
    <t>NFBCID</t>
  </si>
  <si>
    <t>NFBCLNFN</t>
  </si>
  <si>
    <t>ESPNID</t>
  </si>
  <si>
    <t>ESPNNAME</t>
  </si>
  <si>
    <t>AGE</t>
  </si>
  <si>
    <t>FACTOR</t>
  </si>
  <si>
    <t>Angels</t>
  </si>
  <si>
    <t>LG</t>
  </si>
  <si>
    <t>KFFLNAME</t>
  </si>
  <si>
    <t>DAVENPORTID</t>
  </si>
  <si>
    <t>BPID</t>
  </si>
  <si>
    <t>YAHOOID</t>
  </si>
  <si>
    <t>YAHOONAME</t>
  </si>
  <si>
    <t>Kris Bryant</t>
  </si>
  <si>
    <t>Byron Buxton</t>
  </si>
  <si>
    <t>Noah Syndergaard</t>
  </si>
  <si>
    <t>ISO</t>
  </si>
  <si>
    <t>wOBA</t>
  </si>
  <si>
    <t>wRC+</t>
  </si>
  <si>
    <t>BsR</t>
  </si>
  <si>
    <t>Off</t>
  </si>
  <si>
    <t>Def</t>
  </si>
  <si>
    <t>WAR</t>
  </si>
  <si>
    <t>Royals</t>
  </si>
  <si>
    <t>Steamer</t>
  </si>
  <si>
    <t>Total</t>
  </si>
  <si>
    <t>- - -</t>
  </si>
  <si>
    <t>FanGraphs Logo</t>
  </si>
  <si>
    <t>Major League Players</t>
  </si>
  <si>
    <t xml:space="preserve">   </t>
  </si>
  <si>
    <t>Minor League Players</t>
  </si>
  <si>
    <t xml:space="preserve">  </t>
  </si>
  <si>
    <t>2009 - 2014</t>
  </si>
  <si>
    <t>List All Players by Letter</t>
  </si>
  <si>
    <t>FanGraphs T-Shirts</t>
  </si>
  <si>
    <t>iPhone App</t>
  </si>
  <si>
    <t>iTunes Link, About</t>
  </si>
  <si>
    <t>The Game: Baseball</t>
  </si>
  <si>
    <t>The Game: Football</t>
  </si>
  <si>
    <t>Signup for FanGraphs+</t>
  </si>
  <si>
    <t>2014 Articles</t>
  </si>
  <si>
    <t>Batter Profiles</t>
  </si>
  <si>
    <t>A - B, C, D - F, G - H, I - L,</t>
  </si>
  <si>
    <t>M - O, P - R, S - T, U - Z</t>
  </si>
  <si>
    <t>Pitcher Profiles</t>
  </si>
  <si>
    <t>A - B, C - E, F - J, K - O, P - T, U - Z</t>
  </si>
  <si>
    <t>Prospect Profiles</t>
  </si>
  <si>
    <t>FanGraphs</t>
  </si>
  <si>
    <t>RotoGraphs</t>
  </si>
  <si>
    <t>NotGraphs</t>
  </si>
  <si>
    <t>Community Research</t>
  </si>
  <si>
    <t>FanGraphs+</t>
  </si>
  <si>
    <t>2015 Pre-Season Projections</t>
  </si>
  <si>
    <t>Marcel, FANS, ZiPS, Steamer, Oliver</t>
  </si>
  <si>
    <t>2015 600 PA / 200 IP Projections</t>
  </si>
  <si>
    <t>Steamer600</t>
  </si>
  <si>
    <t>2015 Updated In-Season Projections</t>
  </si>
  <si>
    <t>ZiPS (RoS), ZiPS (Update)</t>
  </si>
  <si>
    <t>Steamer (RoS), Steamer (Update)</t>
  </si>
  <si>
    <t>Fantasy Baseball</t>
  </si>
  <si>
    <t>Signup, FAQ, Blog Posts</t>
  </si>
  <si>
    <t>Win Probability &amp; Box Scores</t>
  </si>
  <si>
    <t>2014, 2013, 2012, 2011, 2010, 2009, 2008, 2007 ...</t>
  </si>
  <si>
    <t>AL Games</t>
  </si>
  <si>
    <t xml:space="preserve">    </t>
  </si>
  <si>
    <t>NL Games</t>
  </si>
  <si>
    <t>2014 Playoff Odds</t>
  </si>
  <si>
    <t>2014 Projected Standings</t>
  </si>
  <si>
    <t>Team WAR Totals (RoS)</t>
  </si>
  <si>
    <t>Team Depth Charts</t>
  </si>
  <si>
    <t>AL East</t>
  </si>
  <si>
    <t>Blue Jays</t>
  </si>
  <si>
    <t>Orioles</t>
  </si>
  <si>
    <t>Rays</t>
  </si>
  <si>
    <t>Red Sox</t>
  </si>
  <si>
    <t>Yankees</t>
  </si>
  <si>
    <t>AL Central</t>
  </si>
  <si>
    <t>Indians</t>
  </si>
  <si>
    <t>Tigers</t>
  </si>
  <si>
    <t>Twins</t>
  </si>
  <si>
    <t>White Sox</t>
  </si>
  <si>
    <t>AL West</t>
  </si>
  <si>
    <t>Astros</t>
  </si>
  <si>
    <t>Athletics</t>
  </si>
  <si>
    <t>Mariners</t>
  </si>
  <si>
    <t>Rangers</t>
  </si>
  <si>
    <t>NL East</t>
  </si>
  <si>
    <t>Braves</t>
  </si>
  <si>
    <t>Marlins</t>
  </si>
  <si>
    <t>Mets</t>
  </si>
  <si>
    <t>Nationals</t>
  </si>
  <si>
    <t>Phillies</t>
  </si>
  <si>
    <t>NL Central</t>
  </si>
  <si>
    <t>Brewers</t>
  </si>
  <si>
    <t>Cardinals</t>
  </si>
  <si>
    <t>Cubs</t>
  </si>
  <si>
    <t>Pirates</t>
  </si>
  <si>
    <t>Reds</t>
  </si>
  <si>
    <t>NL West</t>
  </si>
  <si>
    <t>D-backs</t>
  </si>
  <si>
    <t>Dodgers</t>
  </si>
  <si>
    <t>Giants</t>
  </si>
  <si>
    <t>Padres</t>
  </si>
  <si>
    <t>Rockies</t>
  </si>
  <si>
    <t>Positional Depth Charts</t>
  </si>
  <si>
    <t>Batters: C, 1B, 2B, SS, 3B, LF, CF, RF, DH</t>
  </si>
  <si>
    <t>Pitchers: SP, RP</t>
  </si>
  <si>
    <t>Batting Leaders</t>
  </si>
  <si>
    <t>2014, 2013, 2012, 2011, Career, 10's, 00's, 90's</t>
  </si>
  <si>
    <t>Pitching Leaders</t>
  </si>
  <si>
    <t>Minor League Leaders</t>
  </si>
  <si>
    <t>AAA: International, Pacific Coast, Mexican</t>
  </si>
  <si>
    <t>AA: Eastern, Southern, Texas</t>
  </si>
  <si>
    <t>A+: California, Carolina, Florida State</t>
  </si>
  <si>
    <t>A: Midwest, South Atlantic</t>
  </si>
  <si>
    <t>A-: New York-Penn, Northwest</t>
  </si>
  <si>
    <t>R: Appalachian, Gulf Coast, Pioneer, Arizona</t>
  </si>
  <si>
    <t>R: Dominican, Venezuelan, Arizona Fall</t>
  </si>
  <si>
    <t>WAR Tools</t>
  </si>
  <si>
    <t>Combined WAR Leaderboards</t>
  </si>
  <si>
    <t>WAR Graphs, WAR Grid</t>
  </si>
  <si>
    <t>Rookie Leaders</t>
  </si>
  <si>
    <t>Batters 2014, Pitchers 2014</t>
  </si>
  <si>
    <t>Splits Leaders</t>
  </si>
  <si>
    <t>Batters: vs L, vs R, Home, Away</t>
  </si>
  <si>
    <t>Pitchers: vs L , vs R, Home, Away</t>
  </si>
  <si>
    <t>League Average Heatmaps</t>
  </si>
  <si>
    <t>2014, 2013, 2012, 2011</t>
  </si>
  <si>
    <t>Team Batting Stats</t>
  </si>
  <si>
    <t>Team Pitching Stats</t>
  </si>
  <si>
    <t>----</t>
  </si>
  <si>
    <t>Batting Stats</t>
  </si>
  <si>
    <t>wOBA, wRC+, ISO, K% &amp; BB%, more...</t>
  </si>
  <si>
    <t>Pitching Stats</t>
  </si>
  <si>
    <t>FIP, xFIP, BABIP, K/9 &amp; BB/9, more...</t>
  </si>
  <si>
    <t>Defensive Stats</t>
  </si>
  <si>
    <t>UZR Primer, DRS, FSR, TZ &amp; TZL, more...</t>
  </si>
  <si>
    <t>More</t>
  </si>
  <si>
    <t>WAR, UBR Primer, WPA, LI, Clutch</t>
  </si>
  <si>
    <t>Guts!</t>
  </si>
  <si>
    <t>Seasonal Constants</t>
  </si>
  <si>
    <t>Park Factors</t>
  </si>
  <si>
    <t>Park Factors by Handedness</t>
  </si>
  <si>
    <t>Log In   -   Register?</t>
  </si>
  <si>
    <t>Graphs</t>
  </si>
  <si>
    <t>All Graphs</t>
  </si>
  <si>
    <t>Season Stats</t>
  </si>
  <si>
    <t>Splits</t>
  </si>
  <si>
    <t>Game Log</t>
  </si>
  <si>
    <t>Play Log</t>
  </si>
  <si>
    <t>Compare</t>
  </si>
  <si>
    <t>Spray Charts</t>
  </si>
  <si>
    <t>Heatmaps</t>
  </si>
  <si>
    <t>Batting</t>
  </si>
  <si>
    <t>Standard</t>
  </si>
  <si>
    <t>Advanced</t>
  </si>
  <si>
    <t>Batted Ball</t>
  </si>
  <si>
    <t>Win Probability</t>
  </si>
  <si>
    <t>Pitch Type</t>
  </si>
  <si>
    <t>Plate Discipline</t>
  </si>
  <si>
    <t>Fielding</t>
  </si>
  <si>
    <t>Value</t>
  </si>
  <si>
    <t>DashboardCustomize</t>
  </si>
  <si>
    <t>BB/K</t>
  </si>
  <si>
    <t>Spd</t>
  </si>
  <si>
    <t>UBR</t>
  </si>
  <si>
    <t>wSB</t>
  </si>
  <si>
    <t>wRC</t>
  </si>
  <si>
    <t>wRAA</t>
  </si>
  <si>
    <t>Average</t>
  </si>
  <si>
    <t>GB/FB</t>
  </si>
  <si>
    <t>IFFB%</t>
  </si>
  <si>
    <t>IFH%</t>
  </si>
  <si>
    <t>BUH%</t>
  </si>
  <si>
    <t>More Batted Ball</t>
  </si>
  <si>
    <t>GB</t>
  </si>
  <si>
    <t>FB</t>
  </si>
  <si>
    <t>LD</t>
  </si>
  <si>
    <t>IFFB</t>
  </si>
  <si>
    <t>IFH</t>
  </si>
  <si>
    <t>BU</t>
  </si>
  <si>
    <t>BUH</t>
  </si>
  <si>
    <t>Balls</t>
  </si>
  <si>
    <t>Strikes</t>
  </si>
  <si>
    <t>Pitches</t>
  </si>
  <si>
    <t>WPA</t>
  </si>
  <si>
    <t>-WPA</t>
  </si>
  <si>
    <t>+WPA</t>
  </si>
  <si>
    <t>RE24</t>
  </si>
  <si>
    <t>REW</t>
  </si>
  <si>
    <t>pLI</t>
  </si>
  <si>
    <t>phLI</t>
  </si>
  <si>
    <t>PH</t>
  </si>
  <si>
    <t>WPA/LI</t>
  </si>
  <si>
    <t>Clutch</t>
  </si>
  <si>
    <t>SL%</t>
  </si>
  <si>
    <t>CT%</t>
  </si>
  <si>
    <t>CB%</t>
  </si>
  <si>
    <t>CH%</t>
  </si>
  <si>
    <t>SF%</t>
  </si>
  <si>
    <t>KN%</t>
  </si>
  <si>
    <t>XX%</t>
  </si>
  <si>
    <t>PITCHf/x Pitch Type</t>
  </si>
  <si>
    <t>FA%</t>
  </si>
  <si>
    <t>FT%</t>
  </si>
  <si>
    <t>FC%</t>
  </si>
  <si>
    <t>FS%</t>
  </si>
  <si>
    <t>FO%</t>
  </si>
  <si>
    <t>SI%</t>
  </si>
  <si>
    <t>CU%</t>
  </si>
  <si>
    <t>KC%</t>
  </si>
  <si>
    <t>EP%</t>
  </si>
  <si>
    <t>SC%</t>
  </si>
  <si>
    <t>UN%</t>
  </si>
  <si>
    <t>PITCHf/x Pitch Velocity</t>
  </si>
  <si>
    <t>vFA</t>
  </si>
  <si>
    <t>vFT</t>
  </si>
  <si>
    <t>vFC</t>
  </si>
  <si>
    <t>vFS</t>
  </si>
  <si>
    <t>vFO</t>
  </si>
  <si>
    <t>vSI</t>
  </si>
  <si>
    <t>vSL</t>
  </si>
  <si>
    <t>vCU</t>
  </si>
  <si>
    <t>vKC</t>
  </si>
  <si>
    <t>vEP</t>
  </si>
  <si>
    <t>vCH</t>
  </si>
  <si>
    <t>vSC</t>
  </si>
  <si>
    <t>vKN</t>
  </si>
  <si>
    <t>Pitch Values</t>
  </si>
  <si>
    <t>wFB</t>
  </si>
  <si>
    <t>wSL</t>
  </si>
  <si>
    <t>wCT</t>
  </si>
  <si>
    <t>wCB</t>
  </si>
  <si>
    <t>wCH</t>
  </si>
  <si>
    <t>wSF</t>
  </si>
  <si>
    <t>wKN</t>
  </si>
  <si>
    <t>wFB/C</t>
  </si>
  <si>
    <t>wSL/C</t>
  </si>
  <si>
    <t>wCT/C</t>
  </si>
  <si>
    <t>wCB/C</t>
  </si>
  <si>
    <t>wCH/C</t>
  </si>
  <si>
    <t>wSF/C</t>
  </si>
  <si>
    <t>wKN/C</t>
  </si>
  <si>
    <t>PITCHf/x Pitch Values</t>
  </si>
  <si>
    <t>wFA</t>
  </si>
  <si>
    <t>wFT</t>
  </si>
  <si>
    <t>wFC</t>
  </si>
  <si>
    <t>wFS</t>
  </si>
  <si>
    <t>wFO</t>
  </si>
  <si>
    <t>wSI</t>
  </si>
  <si>
    <t>wCU</t>
  </si>
  <si>
    <t>wKC</t>
  </si>
  <si>
    <t>wEP</t>
  </si>
  <si>
    <t>wSC</t>
  </si>
  <si>
    <t>PITCHf/x Pitch Values / 100</t>
  </si>
  <si>
    <t>wFA/C</t>
  </si>
  <si>
    <t>wFT/C</t>
  </si>
  <si>
    <t>wFC/C</t>
  </si>
  <si>
    <t>wFS/C</t>
  </si>
  <si>
    <t>wFO/C</t>
  </si>
  <si>
    <t>wSI/C</t>
  </si>
  <si>
    <t>wCU/C</t>
  </si>
  <si>
    <t>wKC/C</t>
  </si>
  <si>
    <t>wEP/C</t>
  </si>
  <si>
    <t>wSC/C</t>
  </si>
  <si>
    <t>O-Swing%</t>
  </si>
  <si>
    <t>Z-Swing%</t>
  </si>
  <si>
    <t>Swing%</t>
  </si>
  <si>
    <t>O-Contact%</t>
  </si>
  <si>
    <t>Z-Contact%</t>
  </si>
  <si>
    <t>Contact%</t>
  </si>
  <si>
    <t>Zone%</t>
  </si>
  <si>
    <t>F-Strike%</t>
  </si>
  <si>
    <t>SwStr%</t>
  </si>
  <si>
    <t>PITCHf/x Plate Discipline</t>
  </si>
  <si>
    <t>Pace</t>
  </si>
  <si>
    <t>Pos</t>
  </si>
  <si>
    <t>GS</t>
  </si>
  <si>
    <t>Inn</t>
  </si>
  <si>
    <t>PO</t>
  </si>
  <si>
    <t>A</t>
  </si>
  <si>
    <t>E</t>
  </si>
  <si>
    <t>FE</t>
  </si>
  <si>
    <t>TE</t>
  </si>
  <si>
    <t>DP</t>
  </si>
  <si>
    <t>DPS</t>
  </si>
  <si>
    <t>DPT</t>
  </si>
  <si>
    <t>DPF</t>
  </si>
  <si>
    <t>Scp</t>
  </si>
  <si>
    <t>PB</t>
  </si>
  <si>
    <t>WP</t>
  </si>
  <si>
    <t>FP</t>
  </si>
  <si>
    <t>TZ</t>
  </si>
  <si>
    <t>Advanced Fielding</t>
  </si>
  <si>
    <t>rSB</t>
  </si>
  <si>
    <t>rGDP</t>
  </si>
  <si>
    <t>rARM</t>
  </si>
  <si>
    <t>rGFP</t>
  </si>
  <si>
    <t>rPM</t>
  </si>
  <si>
    <t>DRS</t>
  </si>
  <si>
    <t>BIZ</t>
  </si>
  <si>
    <t>Plays</t>
  </si>
  <si>
    <t>RZR</t>
  </si>
  <si>
    <t>OOZ</t>
  </si>
  <si>
    <t>CPP</t>
  </si>
  <si>
    <t>RPP</t>
  </si>
  <si>
    <t>TZL</t>
  </si>
  <si>
    <t>FSR</t>
  </si>
  <si>
    <t>ARM</t>
  </si>
  <si>
    <t>DPR</t>
  </si>
  <si>
    <t>RngR</t>
  </si>
  <si>
    <t>ErrR</t>
  </si>
  <si>
    <t>UZR</t>
  </si>
  <si>
    <t>UZR/150</t>
  </si>
  <si>
    <t>Inside Edge Fielding</t>
  </si>
  <si>
    <t>Impossible (0%)</t>
  </si>
  <si>
    <t>Remote (1-10%)</t>
  </si>
  <si>
    <t>Unlikely (10-40%)</t>
  </si>
  <si>
    <t>Even (40-60%)</t>
  </si>
  <si>
    <t>Likely (60-90%)</t>
  </si>
  <si>
    <t>Routine (90-100%)</t>
  </si>
  <si>
    <t>Base Running</t>
  </si>
  <si>
    <t>Positional</t>
  </si>
  <si>
    <t>Offense</t>
  </si>
  <si>
    <t>Defense</t>
  </si>
  <si>
    <t>League</t>
  </si>
  <si>
    <t>Replacement</t>
  </si>
  <si>
    <t>RAR</t>
  </si>
  <si>
    <t>Dollars</t>
  </si>
  <si>
    <t>Salary</t>
  </si>
  <si>
    <t>Contracts</t>
  </si>
  <si>
    <t>Add New Contract</t>
  </si>
  <si>
    <t xml:space="preserve">Player Linker - Contact Us - Advertise - Terms of Service - Privacy Policy </t>
  </si>
  <si>
    <t>bis logo</t>
  </si>
  <si>
    <t>All major league baseball data including pitch type, velocity, batted ball location, and play-by-play data provided by Baseball Info Solutions.</t>
  </si>
  <si>
    <t>Mitchel Lichtman</t>
  </si>
  <si>
    <t>All UZR (ultimate zone rating) calculations are provided courtesy of Mitchel Lichtman.</t>
  </si>
  <si>
    <t>statslogo</t>
  </si>
  <si>
    <t>All minor league baseball data provided by Major League Baseball Advanced Media as distributed by STATS.</t>
  </si>
  <si>
    <t>TangoTiger.com</t>
  </si>
  <si>
    <t>The Fans Scouting Report data is licenced from TangoTiger.com</t>
  </si>
  <si>
    <t>All Win Expectancy, Leverage Index, and Run Expectancy data licenced from TangoTiger.com</t>
  </si>
  <si>
    <t>Retrosheet.org</t>
  </si>
  <si>
    <t>Play-by-play data prior to 2002 was obtained free of charge from and is copyrighted by Retrosheet.</t>
  </si>
  <si>
    <t>Quantcast</t>
  </si>
  <si>
    <t>Clicky</t>
  </si>
  <si>
    <t>Standard Section Starts At:</t>
  </si>
  <si>
    <t>Web Query Tab Name:</t>
  </si>
  <si>
    <t>Standard Section Ends How Many Rows Later:</t>
  </si>
  <si>
    <t>Rows From "Standard" Title in Web Query:</t>
  </si>
  <si>
    <t>COLUMN:</t>
  </si>
  <si>
    <t>B</t>
  </si>
  <si>
    <t>D</t>
  </si>
  <si>
    <t>F</t>
  </si>
  <si>
    <t>I</t>
  </si>
  <si>
    <t>J</t>
  </si>
  <si>
    <t>K</t>
  </si>
  <si>
    <t>M</t>
  </si>
  <si>
    <t>N</t>
  </si>
  <si>
    <t>O</t>
  </si>
  <si>
    <t>Q</t>
  </si>
  <si>
    <t>S</t>
  </si>
  <si>
    <t>T</t>
  </si>
  <si>
    <t>U</t>
  </si>
  <si>
    <t>ROW:</t>
  </si>
  <si>
    <t>V</t>
  </si>
  <si>
    <t>Section Name:</t>
  </si>
  <si>
    <t>IS THIS MINOR LEAGUE SEASON?</t>
  </si>
  <si>
    <t>IS THIS PLAYOFFS?</t>
  </si>
  <si>
    <t>SPD</t>
  </si>
  <si>
    <t>IS THIS AVERAGE?</t>
  </si>
  <si>
    <t>IS THERE A SEASON WITH MULTIPLE TEAMS FOR THIS YEAR?</t>
  </si>
  <si>
    <t>SEASONS PLAYED MULTIPLE TEAMS</t>
  </si>
  <si>
    <t>SEASON</t>
  </si>
  <si>
    <t>Age:</t>
  </si>
  <si>
    <t>MLB TOTALS</t>
  </si>
  <si>
    <t>Postseason</t>
  </si>
  <si>
    <t>Drafts</t>
  </si>
  <si>
    <t>Raw Hitter Web Query</t>
  </si>
  <si>
    <t>Final</t>
  </si>
  <si>
    <t>League Average</t>
  </si>
  <si>
    <t>Marcel Age Adjusted:</t>
  </si>
  <si>
    <t>PA WGHT</t>
  </si>
  <si>
    <t>RBI WGHT</t>
  </si>
  <si>
    <t>R WGHT</t>
  </si>
  <si>
    <t>WEIGHTING</t>
  </si>
  <si>
    <t>MARCEL R/PA AND RBI/PA CALCULATIONS</t>
  </si>
  <si>
    <t>r:</t>
  </si>
  <si>
    <t>Regressed to League Average:</t>
  </si>
  <si>
    <t>PLAYER AVERAGE</t>
  </si>
  <si>
    <t>Age Adjustment:</t>
  </si>
  <si>
    <t>Select MLB Season from Drop Down:</t>
  </si>
  <si>
    <t>Enter Season Start Date (MM/DD/YYYY format):</t>
  </si>
  <si>
    <t>Click on the links below and you'll be taken to Fangraphs pages.  Locate the plate appearances, RBI, and runs at each link and type the values in the table below.  These values are used to calculate a Marcel-based estimate for Runs and RBI per plate appearance.  This is the best estimate of runs and RBI I can find for a player.</t>
  </si>
  <si>
    <t>Step #1:  Read Projecting X in its entirety but don't do anything in this spreadsheet yet!  Just get familiar with the system.</t>
  </si>
  <si>
    <t>Type or Select Player Name:</t>
  </si>
  <si>
    <t>MAJORS</t>
  </si>
  <si>
    <t>MINORS</t>
  </si>
  <si>
    <t>MINOR LEAGUE STINT IN LAST THREE YEARS?</t>
  </si>
  <si>
    <t>MINOR LEAGUE STINT NUMBER</t>
  </si>
  <si>
    <t>STINT</t>
  </si>
  <si>
    <t>MAJOR LEAGUE SEASONS</t>
  </si>
  <si>
    <t>MINOR LEAGUE SEASONS</t>
  </si>
  <si>
    <t>WSB</t>
  </si>
  <si>
    <t>WRC</t>
  </si>
  <si>
    <t>WRAA</t>
  </si>
  <si>
    <t>WOBA</t>
  </si>
  <si>
    <t>WRC+</t>
  </si>
  <si>
    <t>Three Year Average</t>
  </si>
  <si>
    <t>Seasons:</t>
  </si>
  <si>
    <t>Games</t>
  </si>
  <si>
    <t>2006 - 2014</t>
  </si>
  <si>
    <t>3 YR AVG</t>
  </si>
  <si>
    <t>3 YR Combined MLB &amp; Minor AVG</t>
  </si>
  <si>
    <t>Fangraphs Links</t>
  </si>
  <si>
    <t>BB-REF</t>
  </si>
  <si>
    <t>FG ID:</t>
  </si>
  <si>
    <t>NotGraphs: A Valedictory Statement</t>
  </si>
  <si>
    <t>So long.</t>
  </si>
  <si>
    <t>SFG (3) @ KCR (2)</t>
  </si>
  <si>
    <t>Injuries</t>
  </si>
  <si>
    <t>CF</t>
  </si>
  <si>
    <t>Fans Scouting Report</t>
  </si>
  <si>
    <t>Votes</t>
  </si>
  <si>
    <t>Instincts</t>
  </si>
  <si>
    <t>First Step</t>
  </si>
  <si>
    <t>Speed</t>
  </si>
  <si>
    <t>Hands</t>
  </si>
  <si>
    <t>Release</t>
  </si>
  <si>
    <t>Arm Strength</t>
  </si>
  <si>
    <t>Arm Accuracy</t>
  </si>
  <si>
    <t>Overall</t>
  </si>
  <si>
    <t>&lt;= If a cell in this spreadsheet is shaded this color, you are expected to type in it.  If it's not shaded, leave it alone.</t>
  </si>
  <si>
    <t>Before you begin working with this spreadsheet, save a blank unaltered copy of it somewhere for safe keeping.  Just in case a formula gets messed up or you add a row and something stops working properly.  
The formulas in Projecting X are on pages 15-19 for hitters and 25 - 30 for pitchers.  You will need revise the formulas slightly as you enter them on the "Hitters" and "Pitchers" tabs because Projecting X is written assuming the formulas will be entered in row 2 of your spreadsheet.  You will see that the formulas should start in row 13 of the "Hitters" tab and row 11 of the "Pitchers" tab.  So a formula of "=R2+S2" in Projecting X becomes "=R13+S13" on the "Hitters" tab.</t>
  </si>
  <si>
    <t>33.3%      (3)</t>
  </si>
  <si>
    <t>50.0%     (2)</t>
  </si>
  <si>
    <t>50.0%      (6)</t>
  </si>
  <si>
    <t>This spreadsheet is meant to be used in conjunction with Mike Podhorzer's "Projecting X" and the "How to Use the Projecting X Excel Template" guide.  I have added many enhancements and additional features to this spreadsheet, but the original design and layout of this projection methodology is credited to Mike Podhorzer.</t>
  </si>
  <si>
    <t xml:space="preserve">Step #3:  Enter the formulas from Projecting X into the "Hitters" and "Pitchers" tabs.  </t>
  </si>
  <si>
    <t>Step #4:  Enter the season you will be projecting for and season start date.</t>
  </si>
  <si>
    <t>Step #5:  Enter the Plate Appearances, RBI, and Runs Scored for the Last Three Seasons</t>
  </si>
  <si>
    <t>Step 6:  Start Projecting!</t>
  </si>
  <si>
    <t>Step #2:  Read "How to Use the Projecting X Excel Template".</t>
  </si>
  <si>
    <t>MBNAME</t>
  </si>
  <si>
    <t>BATS</t>
  </si>
  <si>
    <t>THROWS</t>
  </si>
  <si>
    <t>KEEP</t>
  </si>
  <si>
    <t>2005 - 2014</t>
  </si>
  <si>
    <t>2010 - 2014</t>
  </si>
  <si>
    <t>Kenneth Peoples-Walls</t>
  </si>
  <si>
    <t>Franklin Barreto</t>
  </si>
  <si>
    <t>Devon Travis</t>
  </si>
  <si>
    <t xml:space="preserve">High-End Free Agents: Do They Exist? </t>
  </si>
  <si>
    <t>Yoenis Cespedes' Name Value Exceeds His Trade Value</t>
  </si>
  <si>
    <t>Yasmani Grandal, Catcher You Want To Have</t>
  </si>
  <si>
    <t>Postseason  |  Projections  |  Minor Leagues  |  Regular Season</t>
  </si>
  <si>
    <t>Postseason  |  Projections  |  Minor Leagues  |  Regular Season  |  Averages</t>
  </si>
  <si>
    <t>66.7%     (6)</t>
  </si>
  <si>
    <t>83.3%    (12)</t>
  </si>
  <si>
    <t>RF</t>
  </si>
  <si>
    <t>LF</t>
  </si>
  <si>
    <t>0.0%      (3)</t>
  </si>
  <si>
    <t>0.0%    (11)</t>
  </si>
  <si>
    <t>0.0%      (0)</t>
  </si>
  <si>
    <t>0.0%      (1)</t>
  </si>
  <si>
    <t>100.0%      (1)</t>
  </si>
  <si>
    <t>Submitted by Dustin Nosler</t>
  </si>
  <si>
    <t>Drafted: 2009 June Amateur Draft - Round: 1, Pick: 25, Overall: 25, Team: Los Angeles Angels</t>
  </si>
  <si>
    <t>Contract: $144.5M / 6 Years (2015 - 2020)</t>
  </si>
  <si>
    <t>RotoWire News: Trout was the named the 2014 American League Most Valuable Player on Thursday, Alden Gonzalez of MLB.com reports. (11/13/2014)</t>
  </si>
  <si>
    <t>11/5/2014 - Mike Trout and the Angels' Bad Contracts: A Hypoth» by Jeff Sullivan (FanGraphs) 78</t>
  </si>
  <si>
    <t>10/3/2014 - The Royals Have the Mike Trout Scouting Report, Li» by Jeff Sullivan (FanGraphs) 33</t>
  </si>
  <si>
    <t>9/15/2014 - Let's Watch Dallas Keuchel Face Mike Trout Three T» by Jeff Sullivan (FanGraphs) 26</t>
  </si>
  <si>
    <t>9/11/2014 - Forcing a Reason to Worry About Mike Trout, Again by Jeff Sullivan (FanGraphs) 55</t>
  </si>
  <si>
    <t>8/25/2014 - The Weekend in Weird Home Runs by Drew Fairservice (FanGraphs) 12</t>
  </si>
  <si>
    <t>Angels (R)</t>
  </si>
  <si>
    <t>Angels (A)</t>
  </si>
  <si>
    <t>Angels (A+)</t>
  </si>
  <si>
    <t>Scorpions (R)</t>
  </si>
  <si>
    <t>Angels (AA)</t>
  </si>
  <si>
    <t>Angels (AAA)</t>
  </si>
  <si>
    <t>58.2% (91.2)</t>
  </si>
  <si>
    <t>14.6% (82.1)</t>
  </si>
  <si>
    <t>8.1% (88.2)</t>
  </si>
  <si>
    <t>11.6% (78.0)</t>
  </si>
  <si>
    <t>6.8% (82.6)</t>
  </si>
  <si>
    <t>0.8% (80.0)</t>
  </si>
  <si>
    <t>64.7% (92.2)</t>
  </si>
  <si>
    <t>15.3% (83.8)</t>
  </si>
  <si>
    <t>4.8% (87.7)</t>
  </si>
  <si>
    <t>7.8% (77.7)</t>
  </si>
  <si>
    <t>6.1% (82.8)</t>
  </si>
  <si>
    <t>1.3% (84.2)</t>
  </si>
  <si>
    <t>60.5% (92.3)</t>
  </si>
  <si>
    <t>16.2% (83.8)</t>
  </si>
  <si>
    <t>4.7% (88.2)</t>
  </si>
  <si>
    <t>8.1% (77.3)</t>
  </si>
  <si>
    <t>8.9% (83.1)</t>
  </si>
  <si>
    <t>1.3% (84.5)</t>
  </si>
  <si>
    <t>0.4% (76.5)</t>
  </si>
  <si>
    <t>64.2% (92.3)</t>
  </si>
  <si>
    <t>13.4% (84.0)</t>
  </si>
  <si>
    <t>6.6% (88.5)</t>
  </si>
  <si>
    <t>7.4% (77.8)</t>
  </si>
  <si>
    <t>6.7% (84.0)</t>
  </si>
  <si>
    <t>1.2% (85.2)</t>
  </si>
  <si>
    <t>0.5% (75.8)</t>
  </si>
  <si>
    <t>62.8% (92.2)</t>
  </si>
  <si>
    <t>14.9% (83.7)</t>
  </si>
  <si>
    <t>5.6% (88.2)</t>
  </si>
  <si>
    <t>8.0% (77.6)</t>
  </si>
  <si>
    <t>7.3% (83.3)</t>
  </si>
  <si>
    <t>1.2% (84.5)</t>
  </si>
  <si>
    <t>0.3% (76.1)</t>
  </si>
  <si>
    <t>0.0%    (25)</t>
  </si>
  <si>
    <t>100.0%    (73)</t>
  </si>
  <si>
    <t>0.0%    (15)</t>
  </si>
  <si>
    <t>100.0%      (2)</t>
  </si>
  <si>
    <t>66.7%      (3)</t>
  </si>
  <si>
    <t>100.0%     (3)</t>
  </si>
  <si>
    <t>100.0%      (3)</t>
  </si>
  <si>
    <t>97.4%    (76)</t>
  </si>
  <si>
    <t>0.0%    (40)</t>
  </si>
  <si>
    <t>40.0%      (5)</t>
  </si>
  <si>
    <t>80.0%     (5)</t>
  </si>
  <si>
    <t>75.0%      (4)</t>
  </si>
  <si>
    <t>98.7%  (149)</t>
  </si>
  <si>
    <t>0.0%    (48)</t>
  </si>
  <si>
    <t>50.0%      (8)</t>
  </si>
  <si>
    <t>85.7%    (14)</t>
  </si>
  <si>
    <t>100.0%  (243)</t>
  </si>
  <si>
    <t>0.0%    (46)</t>
  </si>
  <si>
    <t>0.0%      (7)</t>
  </si>
  <si>
    <t>60.0%     (5)</t>
  </si>
  <si>
    <t>77.8%      (9)</t>
  </si>
  <si>
    <t>99.6%  (264)</t>
  </si>
  <si>
    <t>0.0%    (42)</t>
  </si>
  <si>
    <t>100.0%     (5)</t>
  </si>
  <si>
    <t>94.1%    (17)</t>
  </si>
  <si>
    <t>99.2%  (362)</t>
  </si>
  <si>
    <t>0.0%  (136)</t>
  </si>
  <si>
    <t>15.4%    (26)</t>
  </si>
  <si>
    <t>83.3%      (6)</t>
  </si>
  <si>
    <t>75.0%    (16)</t>
  </si>
  <si>
    <t>87.5%    (40)</t>
  </si>
  <si>
    <t>99.5%  (869)</t>
  </si>
  <si>
    <t>0.0%      (2)</t>
  </si>
  <si>
    <t>0.0%     (0)</t>
  </si>
  <si>
    <t>50.0%      (2)</t>
  </si>
  <si>
    <t>0.0%    (75)</t>
  </si>
  <si>
    <t>36.4%    (11)</t>
  </si>
  <si>
    <t>50.0%      (4)</t>
  </si>
  <si>
    <t>62.5%     (8)</t>
  </si>
  <si>
    <t>80.0%    (15)</t>
  </si>
  <si>
    <t>99.7%  (318)</t>
  </si>
  <si>
    <t>0.0%    (61)</t>
  </si>
  <si>
    <t>22.2%      (9)</t>
  </si>
  <si>
    <t>80.0%      (5)</t>
  </si>
  <si>
    <t>75.0%     (8)</t>
  </si>
  <si>
    <t>99.1%  (340)</t>
  </si>
  <si>
    <t>0.0%  (178)</t>
  </si>
  <si>
    <t>19.4%    (31)</t>
  </si>
  <si>
    <t>66.7%    (12)</t>
  </si>
  <si>
    <t>76.2%    (21)</t>
  </si>
  <si>
    <t>86.4%    (44)</t>
  </si>
  <si>
    <t>99.3%  (1020)</t>
  </si>
  <si>
    <t>$144.5m / 6 Years (2015 - 2020) (Edit)</t>
  </si>
  <si>
    <t>signed by Los Angeles Angels of Anaheim on 3/28/2014 (Extension)</t>
  </si>
  <si>
    <t>2015: $5.2M, 2016: $15.2M, 2017: $19.2M, 2018: $33.2M, 2019: $33.2M, 2020: $33.2M</t>
  </si>
  <si>
    <t>Signing Bonus: $5M</t>
  </si>
  <si>
    <t>Agent / Agency: Craig Landis</t>
  </si>
  <si>
    <t>Originally Reported By: Alden Gonzalez</t>
  </si>
  <si>
    <t>Source: aldengonzalez.mlblogs.com, Hat Tip: twitter.com</t>
  </si>
  <si>
    <t>$1m / 1 Years (2014) (Edit)</t>
  </si>
  <si>
    <t>signed by Los Angeles Angels of Anaheim on 2/26/2014 (Other)</t>
  </si>
  <si>
    <t>2014: $1M</t>
  </si>
  <si>
    <t>Other Notes: This was a record breaking pre-arbitration contract. Trout was only obligated to be paid a league minimum $500K</t>
  </si>
  <si>
    <t>Source: latimes.com, Hat Tip: espn.go.com</t>
  </si>
  <si>
    <t>Submitted by John Benedetto</t>
  </si>
  <si>
    <t>$0.5m / 1 Years (2013) (Edit)</t>
  </si>
  <si>
    <t>signed by Los Angeles Angels of Anaheim on 3/2/2013 (League Minimum)</t>
  </si>
  <si>
    <t>2013: $0.5M</t>
  </si>
  <si>
    <t>Source: hardballtalk.nbcsports.com</t>
  </si>
  <si>
    <t>Submitted by Michael Schieve</t>
  </si>
  <si>
    <t>2009 June Amateur Draft - Round: 1, Pick: 25, Overall: 25</t>
  </si>
  <si>
    <t>Team: Los Angeles Angels</t>
  </si>
  <si>
    <t>School: Millville Sr HS</t>
  </si>
  <si>
    <t>Michael Saunders</t>
  </si>
  <si>
    <t>Chase Headley</t>
  </si>
  <si>
    <t>2007 - 2014</t>
  </si>
  <si>
    <t>J.A. Happ</t>
  </si>
  <si>
    <t>Brandon Moss</t>
  </si>
  <si>
    <t>Jason Heyward</t>
  </si>
  <si>
    <t>Melky Cabrera</t>
  </si>
  <si>
    <t>Jon Lester</t>
  </si>
  <si>
    <t>Justin Smoak</t>
  </si>
  <si>
    <t>Andrew Miller</t>
  </si>
  <si>
    <t>Ronnie Torreyes</t>
  </si>
  <si>
    <t>Addison Russell</t>
  </si>
  <si>
    <t>Miguel Sano</t>
  </si>
  <si>
    <t>Jesse Winker</t>
  </si>
  <si>
    <t xml:space="preserve">Andrew Miller at Nick Markakis Money </t>
  </si>
  <si>
    <t>On Nick Markakis and Defensive Metrics</t>
  </si>
  <si>
    <t>Eno Sarris Baseball Chat -- 12/4/14</t>
  </si>
  <si>
    <t>Josh Willingham: Honoring the Hammer</t>
  </si>
  <si>
    <t>2015 Starting Pitcher DL Projections</t>
  </si>
  <si>
    <t>Jon Lester Is Really Good</t>
  </si>
  <si>
    <t>Updated: Thursday, December 04, 2014 3:17 AM ET</t>
  </si>
  <si>
    <t>Birthdate: 8/7/1991 (23 y, 3 m, 27 d)     Bats/Throws: R/R     Height/Weight: 6-2/230     Position: OF</t>
  </si>
  <si>
    <t>2015 Free Agent Tracker!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</si>
</sst>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00_);_(* \(#,##0.000\);_(* &quot;-&quot;??_);_(@_)"/>
    <numFmt numFmtId="165" formatCode="_(* #,##0_);_(* \(#,##0\);_(* &quot;-&quot;??_);_(@_)"/>
    <numFmt numFmtId="166" formatCode="0.0%"/>
    <numFmt numFmtId="167" formatCode="0.000"/>
    <numFmt numFmtId="168" formatCode="_(* #,##0.00000_);_(* \(#,##0.00000\);_(* &quot;-&quot;??_);_(@_)"/>
  </numFmts>
  <fonts count="20" x14ac:knownFonts="1">
    <font>
      <sz val="11"/>
      <color theme="1"/>
      <name val="Calibri"/>
      <family val="2"/>
      <scheme val="minor"/>
    </font>
    <font>
      <sz val="11"/>
      <color theme="1"/>
      <name val="Calibri"/>
      <family val="2"/>
      <scheme val="minor"/>
    </font>
    <font>
      <sz val="10"/>
      <color rgb="FF000000"/>
      <name val="Arial"/>
      <family val="2"/>
    </font>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9"/>
      <color rgb="FFFFFFFF"/>
      <name val="Segoe UI"/>
      <family val="2"/>
    </font>
    <font>
      <sz val="9"/>
      <color indexed="81"/>
      <name val="Tahoma"/>
      <family val="2"/>
    </font>
    <font>
      <b/>
      <sz val="9"/>
      <color indexed="81"/>
      <name val="Tahoma"/>
      <family val="2"/>
    </font>
    <font>
      <u val="singleAccounting"/>
      <sz val="11"/>
      <color theme="1"/>
      <name val="Calibri"/>
      <family val="2"/>
      <scheme val="minor"/>
    </font>
    <font>
      <sz val="12"/>
      <color rgb="FF333333"/>
      <name val="Arial"/>
      <family val="2"/>
    </font>
    <font>
      <sz val="11"/>
      <name val="Calibri"/>
      <family val="2"/>
      <scheme val="minor"/>
    </font>
    <font>
      <sz val="11"/>
      <color rgb="FF000000"/>
      <name val="Calibri"/>
      <family val="2"/>
    </font>
    <font>
      <sz val="11"/>
      <color theme="1"/>
      <name val="Calibri"/>
      <family val="2"/>
    </font>
    <font>
      <b/>
      <sz val="11"/>
      <color rgb="FFFFFFFF"/>
      <name val="Calibri"/>
      <family val="2"/>
    </font>
    <font>
      <b/>
      <sz val="14"/>
      <color theme="1"/>
      <name val="Calibri"/>
      <family val="2"/>
      <scheme val="minor"/>
    </font>
    <font>
      <b/>
      <sz val="11"/>
      <color rgb="FFFF0000"/>
      <name val="Calibri"/>
      <family val="2"/>
      <scheme val="minor"/>
    </font>
    <font>
      <b/>
      <sz val="11"/>
      <color rgb="FF000000"/>
      <name val="Calibri"/>
      <family val="2"/>
    </font>
    <font>
      <b/>
      <u/>
      <sz val="11"/>
      <color theme="10"/>
      <name val="Calibri"/>
      <family val="2"/>
      <scheme val="minor"/>
    </font>
  </fonts>
  <fills count="13">
    <fill>
      <patternFill patternType="none"/>
    </fill>
    <fill>
      <patternFill patternType="gray125"/>
    </fill>
    <fill>
      <patternFill patternType="solid">
        <fgColor rgb="FFFFFF99"/>
        <bgColor indexed="64"/>
      </patternFill>
    </fill>
    <fill>
      <patternFill patternType="solid">
        <fgColor rgb="FF808080"/>
        <bgColor indexed="64"/>
      </patternFill>
    </fill>
    <fill>
      <patternFill patternType="solid">
        <fgColor theme="6" tint="0.39997558519241921"/>
        <bgColor indexed="64"/>
      </patternFill>
    </fill>
    <fill>
      <patternFill patternType="solid">
        <fgColor rgb="FFFFFFFF"/>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rgb="FF92D050"/>
        <bgColor indexed="64"/>
      </patternFill>
    </fill>
    <fill>
      <patternFill patternType="solid">
        <fgColor theme="0" tint="-0.499984740745262"/>
        <bgColor indexed="64"/>
      </patternFill>
    </fill>
    <fill>
      <patternFill patternType="solid">
        <fgColor theme="0"/>
        <bgColor indexed="64"/>
      </patternFill>
    </fill>
    <fill>
      <patternFill patternType="solid">
        <fgColor theme="7" tint="0.79998168889431442"/>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s>
  <cellStyleXfs count="9">
    <xf numFmtId="0" fontId="0" fillId="0" borderId="0"/>
    <xf numFmtId="0" fontId="2" fillId="0" borderId="0"/>
    <xf numFmtId="43" fontId="4" fillId="0" borderId="0" applyFont="0" applyFill="0" applyBorder="0" applyAlignment="0" applyProtection="0"/>
    <xf numFmtId="0" fontId="6" fillId="0" borderId="0" applyNumberForma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 fillId="0" borderId="0"/>
    <xf numFmtId="0" fontId="1" fillId="0" borderId="0"/>
  </cellStyleXfs>
  <cellXfs count="152">
    <xf numFmtId="0" fontId="0" fillId="0" borderId="0" xfId="0"/>
    <xf numFmtId="0" fontId="11" fillId="5" borderId="0" xfId="0" applyFont="1" applyFill="1" applyAlignment="1">
      <alignment vertical="center" wrapText="1"/>
    </xf>
    <xf numFmtId="14" fontId="0" fillId="0" borderId="0" xfId="0" applyNumberFormat="1"/>
    <xf numFmtId="0" fontId="0" fillId="0" borderId="0" xfId="0"/>
    <xf numFmtId="0" fontId="12" fillId="0" borderId="0" xfId="0" applyFont="1"/>
    <xf numFmtId="14" fontId="12" fillId="0" borderId="0" xfId="0" applyNumberFormat="1" applyFont="1"/>
    <xf numFmtId="0" fontId="12" fillId="0" borderId="0" xfId="0" applyNumberFormat="1" applyFont="1"/>
    <xf numFmtId="0" fontId="12" fillId="0" borderId="0" xfId="0" applyFont="1" applyAlignment="1">
      <alignment horizontal="right"/>
    </xf>
    <xf numFmtId="0" fontId="12" fillId="0" borderId="0" xfId="0" quotePrefix="1" applyNumberFormat="1" applyFont="1"/>
    <xf numFmtId="0" fontId="1" fillId="0" borderId="0" xfId="1" applyNumberFormat="1" applyFont="1" applyFill="1" applyBorder="1"/>
    <xf numFmtId="10" fontId="0" fillId="0" borderId="0" xfId="0" applyNumberFormat="1"/>
    <xf numFmtId="1" fontId="0" fillId="0" borderId="0" xfId="0" applyNumberFormat="1"/>
    <xf numFmtId="20" fontId="0" fillId="0" borderId="0" xfId="0" applyNumberFormat="1"/>
    <xf numFmtId="14" fontId="0" fillId="11" borderId="0" xfId="0" applyNumberFormat="1" applyFill="1" applyBorder="1"/>
    <xf numFmtId="0" fontId="0" fillId="11" borderId="0" xfId="0" applyFill="1"/>
    <xf numFmtId="0" fontId="16" fillId="11" borderId="0" xfId="0" applyFont="1" applyFill="1"/>
    <xf numFmtId="0" fontId="5" fillId="11" borderId="0" xfId="0" applyFont="1" applyFill="1" applyAlignment="1">
      <alignment horizontal="center"/>
    </xf>
    <xf numFmtId="164" fontId="0" fillId="11" borderId="0" xfId="2" applyNumberFormat="1" applyFont="1" applyFill="1"/>
    <xf numFmtId="0" fontId="6" fillId="11" borderId="0" xfId="3" applyFill="1"/>
    <xf numFmtId="0" fontId="7" fillId="10" borderId="2" xfId="0" applyFont="1" applyFill="1" applyBorder="1" applyAlignment="1">
      <alignment horizontal="center" vertical="center"/>
    </xf>
    <xf numFmtId="0" fontId="0" fillId="2" borderId="2" xfId="0" applyFill="1" applyBorder="1"/>
    <xf numFmtId="14" fontId="0" fillId="2" borderId="2" xfId="0" applyNumberFormat="1" applyFill="1" applyBorder="1"/>
    <xf numFmtId="165" fontId="0" fillId="2" borderId="2" xfId="2" applyNumberFormat="1" applyFont="1" applyFill="1" applyBorder="1"/>
    <xf numFmtId="0" fontId="5" fillId="11" borderId="0" xfId="0" applyFont="1" applyFill="1"/>
    <xf numFmtId="49" fontId="12" fillId="0" borderId="0" xfId="0" applyNumberFormat="1" applyFont="1"/>
    <xf numFmtId="0" fontId="12" fillId="0" borderId="0" xfId="1" applyNumberFormat="1" applyFont="1" applyFill="1"/>
    <xf numFmtId="0" fontId="18" fillId="0" borderId="0" xfId="0" applyFont="1" applyBorder="1" applyAlignment="1" applyProtection="1">
      <alignment horizontal="left" vertical="center"/>
      <protection hidden="1"/>
    </xf>
    <xf numFmtId="0" fontId="13" fillId="0" borderId="0" xfId="0" applyFont="1" applyFill="1" applyBorder="1" applyAlignment="1" applyProtection="1">
      <alignment horizontal="right" vertical="center"/>
      <protection hidden="1"/>
    </xf>
    <xf numFmtId="167" fontId="13" fillId="0" borderId="0" xfId="0" applyNumberFormat="1" applyFont="1" applyFill="1" applyBorder="1" applyAlignment="1" applyProtection="1">
      <alignment horizontal="right" vertical="center"/>
      <protection hidden="1"/>
    </xf>
    <xf numFmtId="39" fontId="13" fillId="0" borderId="0" xfId="2" applyNumberFormat="1" applyFont="1" applyFill="1" applyBorder="1" applyAlignment="1" applyProtection="1">
      <alignment horizontal="right" vertical="center"/>
      <protection hidden="1"/>
    </xf>
    <xf numFmtId="2" fontId="13" fillId="0" borderId="0" xfId="0" applyNumberFormat="1" applyFont="1" applyFill="1" applyBorder="1" applyAlignment="1" applyProtection="1">
      <alignment horizontal="right" vertical="center"/>
      <protection hidden="1"/>
    </xf>
    <xf numFmtId="10" fontId="13" fillId="0" borderId="0" xfId="4" applyNumberFormat="1" applyFont="1" applyFill="1" applyBorder="1" applyAlignment="1" applyProtection="1">
      <alignment horizontal="right" vertical="center"/>
      <protection hidden="1"/>
    </xf>
    <xf numFmtId="166" fontId="13" fillId="0" borderId="0" xfId="4" applyNumberFormat="1" applyFont="1" applyFill="1" applyBorder="1" applyAlignment="1" applyProtection="1">
      <alignment horizontal="right" vertical="center"/>
      <protection hidden="1"/>
    </xf>
    <xf numFmtId="167" fontId="0" fillId="0" borderId="0" xfId="0" applyNumberFormat="1" applyFill="1" applyBorder="1" applyProtection="1">
      <protection hidden="1"/>
    </xf>
    <xf numFmtId="166" fontId="0" fillId="0" borderId="0" xfId="4" applyNumberFormat="1" applyFont="1" applyFill="1" applyBorder="1" applyProtection="1">
      <protection hidden="1"/>
    </xf>
    <xf numFmtId="167" fontId="13" fillId="0" borderId="12" xfId="0" applyNumberFormat="1" applyFont="1" applyFill="1" applyBorder="1" applyAlignment="1" applyProtection="1">
      <alignment horizontal="right" vertical="center"/>
      <protection hidden="1"/>
    </xf>
    <xf numFmtId="1" fontId="13" fillId="0" borderId="0" xfId="0" applyNumberFormat="1" applyFont="1" applyFill="1" applyBorder="1" applyAlignment="1" applyProtection="1">
      <alignment horizontal="right" vertical="center"/>
      <protection hidden="1"/>
    </xf>
    <xf numFmtId="166" fontId="0" fillId="0" borderId="0" xfId="4" applyNumberFormat="1" applyFont="1" applyFill="1" applyBorder="1" applyAlignment="1" applyProtection="1">
      <alignment horizontal="right"/>
      <protection hidden="1"/>
    </xf>
    <xf numFmtId="0" fontId="5" fillId="6" borderId="2" xfId="0" applyFont="1" applyFill="1" applyBorder="1" applyAlignment="1" applyProtection="1">
      <alignment horizontal="left"/>
      <protection locked="0"/>
    </xf>
    <xf numFmtId="14" fontId="0" fillId="6" borderId="2" xfId="0" applyNumberFormat="1" applyFill="1" applyBorder="1" applyAlignment="1" applyProtection="1">
      <protection locked="0"/>
    </xf>
    <xf numFmtId="0" fontId="0" fillId="0" borderId="0" xfId="0" applyProtection="1">
      <protection locked="0"/>
    </xf>
    <xf numFmtId="0" fontId="0" fillId="7" borderId="2" xfId="0" applyFill="1" applyBorder="1" applyAlignment="1" applyProtection="1">
      <protection locked="0"/>
    </xf>
    <xf numFmtId="0" fontId="0" fillId="7" borderId="2" xfId="0" applyFill="1" applyBorder="1" applyAlignment="1" applyProtection="1">
      <alignment horizontal="center"/>
      <protection locked="0"/>
    </xf>
    <xf numFmtId="0" fontId="0" fillId="0" borderId="0" xfId="0" applyFill="1" applyProtection="1">
      <protection locked="0"/>
    </xf>
    <xf numFmtId="0" fontId="15" fillId="3" borderId="5" xfId="0" applyFont="1" applyFill="1" applyBorder="1" applyAlignment="1" applyProtection="1">
      <alignment horizontal="left" vertical="center"/>
      <protection locked="0"/>
    </xf>
    <xf numFmtId="0" fontId="15" fillId="3" borderId="2" xfId="0" applyFont="1" applyFill="1" applyBorder="1" applyAlignment="1" applyProtection="1">
      <alignment horizontal="center" vertical="center"/>
      <protection locked="0"/>
    </xf>
    <xf numFmtId="1" fontId="0" fillId="0" borderId="0" xfId="2" applyNumberFormat="1" applyFont="1" applyFill="1" applyProtection="1">
      <protection locked="0"/>
    </xf>
    <xf numFmtId="0" fontId="5" fillId="0" borderId="0" xfId="0" applyFont="1" applyAlignment="1" applyProtection="1">
      <alignment horizontal="right"/>
      <protection locked="0"/>
    </xf>
    <xf numFmtId="167" fontId="0" fillId="0" borderId="0" xfId="2" applyNumberFormat="1" applyFont="1" applyFill="1" applyProtection="1">
      <protection locked="0"/>
    </xf>
    <xf numFmtId="1" fontId="0" fillId="0" borderId="0" xfId="0" applyNumberFormat="1" applyProtection="1">
      <protection locked="0"/>
    </xf>
    <xf numFmtId="164" fontId="5" fillId="0" borderId="0" xfId="0" applyNumberFormat="1" applyFont="1" applyFill="1" applyBorder="1" applyAlignment="1" applyProtection="1">
      <alignment horizontal="right"/>
      <protection locked="0"/>
    </xf>
    <xf numFmtId="168" fontId="0" fillId="0" borderId="0" xfId="2" applyNumberFormat="1" applyFont="1" applyFill="1" applyProtection="1">
      <protection locked="0"/>
    </xf>
    <xf numFmtId="0" fontId="5" fillId="0" borderId="0" xfId="0" applyFont="1" applyFill="1" applyAlignment="1" applyProtection="1">
      <alignment horizontal="right"/>
      <protection locked="0"/>
    </xf>
    <xf numFmtId="0" fontId="0" fillId="6" borderId="2" xfId="2" applyNumberFormat="1" applyFont="1" applyFill="1" applyBorder="1" applyProtection="1">
      <protection locked="0"/>
    </xf>
    <xf numFmtId="0" fontId="19" fillId="7" borderId="2" xfId="3" applyFont="1" applyFill="1" applyBorder="1" applyAlignment="1" applyProtection="1">
      <alignment horizontal="center"/>
      <protection locked="0"/>
    </xf>
    <xf numFmtId="43" fontId="19" fillId="7" borderId="2" xfId="3" applyNumberFormat="1" applyFont="1" applyFill="1" applyBorder="1" applyAlignment="1" applyProtection="1">
      <alignment horizontal="center"/>
      <protection locked="0"/>
    </xf>
    <xf numFmtId="0" fontId="13" fillId="0" borderId="0" xfId="0" applyFont="1" applyBorder="1" applyAlignment="1" applyProtection="1">
      <alignment horizontal="right" vertical="center"/>
      <protection locked="0"/>
    </xf>
    <xf numFmtId="164" fontId="0" fillId="0" borderId="2" xfId="0" applyNumberFormat="1" applyFont="1" applyBorder="1" applyAlignment="1" applyProtection="1">
      <alignment horizontal="right"/>
      <protection locked="0"/>
    </xf>
    <xf numFmtId="0" fontId="5" fillId="0" borderId="0" xfId="0" applyFont="1" applyFill="1" applyBorder="1" applyAlignment="1" applyProtection="1">
      <alignment horizontal="left"/>
      <protection locked="0"/>
    </xf>
    <xf numFmtId="0" fontId="0" fillId="0" borderId="0" xfId="2" applyNumberFormat="1" applyFont="1" applyFill="1" applyBorder="1" applyProtection="1">
      <protection locked="0"/>
    </xf>
    <xf numFmtId="0" fontId="6" fillId="0" borderId="0" xfId="3" applyFill="1" applyBorder="1" applyProtection="1">
      <protection locked="0"/>
    </xf>
    <xf numFmtId="43" fontId="0" fillId="0" borderId="0" xfId="2" applyFont="1" applyFill="1" applyBorder="1" applyProtection="1">
      <protection locked="0"/>
    </xf>
    <xf numFmtId="0" fontId="0" fillId="0" borderId="0" xfId="0" applyFill="1" applyBorder="1" applyProtection="1">
      <protection locked="0"/>
    </xf>
    <xf numFmtId="0" fontId="18" fillId="0" borderId="0" xfId="0" applyFont="1" applyBorder="1" applyAlignment="1" applyProtection="1">
      <alignment horizontal="right" vertical="center"/>
      <protection locked="0"/>
    </xf>
    <xf numFmtId="166" fontId="13" fillId="12" borderId="2" xfId="4" applyNumberFormat="1" applyFont="1" applyFill="1" applyBorder="1" applyAlignment="1" applyProtection="1">
      <alignment horizontal="right" vertical="center"/>
      <protection locked="0"/>
    </xf>
    <xf numFmtId="167" fontId="0" fillId="12" borderId="2" xfId="0" applyNumberFormat="1" applyFill="1" applyBorder="1" applyProtection="1">
      <protection locked="0"/>
    </xf>
    <xf numFmtId="164" fontId="0" fillId="4" borderId="7" xfId="0" applyNumberFormat="1" applyFill="1" applyBorder="1" applyProtection="1">
      <protection locked="0"/>
    </xf>
    <xf numFmtId="0" fontId="0" fillId="10" borderId="9" xfId="0" applyFill="1" applyBorder="1" applyProtection="1">
      <protection locked="0"/>
    </xf>
    <xf numFmtId="0" fontId="15" fillId="3" borderId="5" xfId="0" applyFont="1" applyFill="1" applyBorder="1" applyAlignment="1" applyProtection="1">
      <alignment horizontal="center" vertical="center"/>
      <protection locked="0"/>
    </xf>
    <xf numFmtId="43" fontId="15" fillId="3" borderId="5" xfId="2" applyFont="1" applyFill="1" applyBorder="1" applyAlignment="1" applyProtection="1">
      <alignment horizontal="center" vertical="center"/>
      <protection locked="0"/>
    </xf>
    <xf numFmtId="0" fontId="14" fillId="0" borderId="0" xfId="0" applyFont="1" applyFill="1" applyProtection="1">
      <protection locked="0"/>
    </xf>
    <xf numFmtId="0" fontId="15" fillId="4" borderId="0"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0" fontId="15" fillId="11" borderId="11" xfId="0" applyFont="1" applyFill="1" applyBorder="1" applyAlignment="1" applyProtection="1">
      <alignment horizontal="center" vertical="center"/>
      <protection locked="0"/>
    </xf>
    <xf numFmtId="0" fontId="15" fillId="11" borderId="0" xfId="0" applyFont="1" applyFill="1" applyBorder="1" applyAlignment="1" applyProtection="1">
      <alignment horizontal="center" vertical="center"/>
      <protection locked="0"/>
    </xf>
    <xf numFmtId="0" fontId="15" fillId="11" borderId="12" xfId="0" applyFont="1" applyFill="1" applyBorder="1" applyAlignment="1" applyProtection="1">
      <alignment horizontal="center" vertical="center"/>
      <protection locked="0"/>
    </xf>
    <xf numFmtId="165" fontId="0" fillId="4" borderId="0" xfId="2" applyNumberFormat="1" applyFont="1" applyFill="1" applyBorder="1" applyProtection="1">
      <protection locked="0"/>
    </xf>
    <xf numFmtId="164" fontId="0" fillId="4" borderId="0" xfId="2" applyNumberFormat="1" applyFont="1" applyFill="1" applyBorder="1" applyProtection="1">
      <protection locked="0"/>
    </xf>
    <xf numFmtId="164" fontId="0" fillId="4" borderId="12" xfId="2" applyNumberFormat="1" applyFont="1" applyFill="1" applyBorder="1" applyProtection="1">
      <protection locked="0"/>
    </xf>
    <xf numFmtId="165" fontId="0" fillId="11" borderId="0" xfId="0" applyNumberFormat="1" applyFill="1" applyBorder="1" applyProtection="1">
      <protection locked="0"/>
    </xf>
    <xf numFmtId="164" fontId="0" fillId="11" borderId="0" xfId="2" applyNumberFormat="1" applyFont="1" applyFill="1" applyBorder="1" applyProtection="1">
      <protection locked="0"/>
    </xf>
    <xf numFmtId="164" fontId="0" fillId="11" borderId="12" xfId="2" applyNumberFormat="1" applyFont="1" applyFill="1" applyBorder="1" applyProtection="1">
      <protection locked="0"/>
    </xf>
    <xf numFmtId="165" fontId="0" fillId="4" borderId="11" xfId="2" applyNumberFormat="1" applyFont="1" applyFill="1" applyBorder="1" applyProtection="1">
      <protection locked="0"/>
    </xf>
    <xf numFmtId="165" fontId="10" fillId="4" borderId="11" xfId="2" applyNumberFormat="1" applyFont="1" applyFill="1" applyBorder="1" applyProtection="1">
      <protection locked="0"/>
    </xf>
    <xf numFmtId="165" fontId="10" fillId="4" borderId="0" xfId="2" applyNumberFormat="1" applyFont="1" applyFill="1" applyBorder="1" applyProtection="1">
      <protection locked="0"/>
    </xf>
    <xf numFmtId="164" fontId="10" fillId="4" borderId="0" xfId="2" applyNumberFormat="1" applyFont="1" applyFill="1" applyBorder="1" applyProtection="1">
      <protection locked="0"/>
    </xf>
    <xf numFmtId="164" fontId="10" fillId="4" borderId="12" xfId="2" applyNumberFormat="1" applyFont="1" applyFill="1" applyBorder="1" applyProtection="1">
      <protection locked="0"/>
    </xf>
    <xf numFmtId="165" fontId="10" fillId="11" borderId="0" xfId="0" applyNumberFormat="1" applyFont="1" applyFill="1" applyBorder="1" applyProtection="1">
      <protection locked="0"/>
    </xf>
    <xf numFmtId="164" fontId="10" fillId="11" borderId="0" xfId="2" applyNumberFormat="1" applyFont="1" applyFill="1" applyBorder="1" applyProtection="1">
      <protection locked="0"/>
    </xf>
    <xf numFmtId="164" fontId="10" fillId="11" borderId="12" xfId="2" applyNumberFormat="1" applyFont="1" applyFill="1" applyBorder="1" applyProtection="1">
      <protection locked="0"/>
    </xf>
    <xf numFmtId="165" fontId="0" fillId="4" borderId="10" xfId="0" applyNumberFormat="1" applyFill="1" applyBorder="1" applyProtection="1">
      <protection locked="0"/>
    </xf>
    <xf numFmtId="165" fontId="0" fillId="4" borderId="1" xfId="0" applyNumberFormat="1" applyFill="1" applyBorder="1" applyProtection="1">
      <protection locked="0"/>
    </xf>
    <xf numFmtId="164" fontId="0" fillId="4" borderId="1" xfId="0" applyNumberFormat="1" applyFill="1" applyBorder="1" applyProtection="1">
      <protection locked="0"/>
    </xf>
    <xf numFmtId="164" fontId="0" fillId="4" borderId="8" xfId="0" applyNumberFormat="1" applyFill="1" applyBorder="1" applyProtection="1">
      <protection locked="0"/>
    </xf>
    <xf numFmtId="165" fontId="0" fillId="11" borderId="1" xfId="0" applyNumberFormat="1" applyFill="1" applyBorder="1" applyProtection="1">
      <protection locked="0"/>
    </xf>
    <xf numFmtId="164" fontId="0" fillId="11" borderId="1" xfId="0" applyNumberFormat="1" applyFill="1" applyBorder="1" applyProtection="1">
      <protection locked="0"/>
    </xf>
    <xf numFmtId="164" fontId="0" fillId="11" borderId="8" xfId="0" applyNumberFormat="1" applyFill="1" applyBorder="1" applyProtection="1">
      <protection locked="0"/>
    </xf>
    <xf numFmtId="164" fontId="0" fillId="0" borderId="0" xfId="2" applyNumberFormat="1" applyFont="1" applyFill="1" applyProtection="1">
      <protection locked="0"/>
    </xf>
    <xf numFmtId="0" fontId="18" fillId="0" borderId="0" xfId="0" applyFont="1" applyFill="1" applyBorder="1" applyAlignment="1" applyProtection="1">
      <alignment horizontal="left" vertical="center"/>
      <protection locked="0"/>
    </xf>
    <xf numFmtId="0" fontId="13" fillId="0" borderId="0" xfId="0" applyFont="1" applyFill="1" applyBorder="1" applyAlignment="1" applyProtection="1">
      <alignment horizontal="right" vertical="center"/>
      <protection locked="0"/>
    </xf>
    <xf numFmtId="167" fontId="13" fillId="0" borderId="0" xfId="0" applyNumberFormat="1" applyFont="1" applyFill="1" applyBorder="1" applyAlignment="1" applyProtection="1">
      <alignment horizontal="right" vertical="center"/>
      <protection locked="0"/>
    </xf>
    <xf numFmtId="1" fontId="13" fillId="0" borderId="0" xfId="0" applyNumberFormat="1" applyFont="1" applyFill="1" applyBorder="1" applyAlignment="1" applyProtection="1">
      <alignment horizontal="right" vertical="center"/>
      <protection locked="0"/>
    </xf>
    <xf numFmtId="39" fontId="13" fillId="0" borderId="0" xfId="2" applyNumberFormat="1" applyFont="1" applyFill="1" applyBorder="1" applyAlignment="1" applyProtection="1">
      <alignment horizontal="right" vertical="center"/>
      <protection locked="0"/>
    </xf>
    <xf numFmtId="2" fontId="13" fillId="0" borderId="0" xfId="0" applyNumberFormat="1" applyFont="1" applyFill="1" applyBorder="1" applyAlignment="1" applyProtection="1">
      <alignment horizontal="right" vertical="center"/>
      <protection locked="0"/>
    </xf>
    <xf numFmtId="10" fontId="13" fillId="0" borderId="0" xfId="4" applyNumberFormat="1" applyFont="1" applyFill="1" applyBorder="1" applyAlignment="1" applyProtection="1">
      <alignment horizontal="right" vertical="center"/>
      <protection locked="0"/>
    </xf>
    <xf numFmtId="166" fontId="13" fillId="0" borderId="0" xfId="4" applyNumberFormat="1" applyFont="1" applyFill="1" applyBorder="1" applyAlignment="1" applyProtection="1">
      <alignment horizontal="right" vertical="center"/>
      <protection locked="0"/>
    </xf>
    <xf numFmtId="167" fontId="0" fillId="0" borderId="0" xfId="0" applyNumberFormat="1" applyFill="1" applyBorder="1" applyProtection="1">
      <protection locked="0"/>
    </xf>
    <xf numFmtId="166" fontId="0" fillId="0" borderId="0" xfId="4" applyNumberFormat="1" applyFont="1" applyFill="1" applyBorder="1" applyProtection="1">
      <protection locked="0"/>
    </xf>
    <xf numFmtId="0" fontId="13" fillId="0" borderId="0" xfId="0" applyFont="1" applyBorder="1" applyAlignment="1" applyProtection="1">
      <alignment horizontal="left" vertical="center"/>
      <protection locked="0"/>
    </xf>
    <xf numFmtId="1" fontId="0" fillId="0" borderId="0" xfId="0" applyNumberFormat="1" applyFill="1" applyProtection="1">
      <protection locked="0"/>
    </xf>
    <xf numFmtId="1" fontId="0" fillId="0" borderId="0" xfId="2" applyNumberFormat="1" applyFont="1" applyFill="1" applyAlignment="1" applyProtection="1">
      <alignment horizontal="right"/>
      <protection locked="0"/>
    </xf>
    <xf numFmtId="166" fontId="0" fillId="0" borderId="0" xfId="4" applyNumberFormat="1" applyFont="1" applyFill="1" applyProtection="1">
      <protection locked="0"/>
    </xf>
    <xf numFmtId="0" fontId="5" fillId="0" borderId="1" xfId="0" applyFont="1" applyFill="1" applyBorder="1" applyProtection="1">
      <protection locked="0"/>
    </xf>
    <xf numFmtId="1" fontId="5" fillId="0" borderId="1" xfId="2" applyNumberFormat="1" applyFont="1" applyFill="1" applyBorder="1" applyProtection="1">
      <protection locked="0"/>
    </xf>
    <xf numFmtId="1" fontId="5" fillId="0" borderId="1" xfId="2" applyNumberFormat="1" applyFont="1" applyFill="1" applyBorder="1" applyAlignment="1" applyProtection="1">
      <protection locked="0"/>
    </xf>
    <xf numFmtId="1" fontId="5" fillId="0" borderId="1" xfId="0" applyNumberFormat="1" applyFont="1" applyFill="1" applyBorder="1" applyProtection="1">
      <protection locked="0"/>
    </xf>
    <xf numFmtId="167" fontId="5" fillId="0" borderId="1" xfId="2" applyNumberFormat="1" applyFont="1" applyFill="1" applyBorder="1" applyProtection="1">
      <protection locked="0"/>
    </xf>
    <xf numFmtId="166" fontId="5" fillId="0" borderId="1" xfId="4" applyNumberFormat="1" applyFont="1" applyFill="1" applyBorder="1" applyProtection="1">
      <protection locked="0"/>
    </xf>
    <xf numFmtId="0" fontId="6" fillId="0" borderId="0" xfId="3" applyFill="1" applyProtection="1">
      <protection locked="0"/>
    </xf>
    <xf numFmtId="1" fontId="0" fillId="2" borderId="0" xfId="0" applyNumberFormat="1" applyFill="1" applyProtection="1">
      <protection locked="0"/>
    </xf>
    <xf numFmtId="1" fontId="0" fillId="2" borderId="0" xfId="2" applyNumberFormat="1" applyFont="1" applyFill="1" applyProtection="1">
      <protection locked="0"/>
    </xf>
    <xf numFmtId="166" fontId="0" fillId="2" borderId="0" xfId="4" applyNumberFormat="1" applyFont="1" applyFill="1" applyProtection="1">
      <protection locked="0"/>
    </xf>
    <xf numFmtId="167" fontId="0" fillId="2" borderId="0" xfId="2" applyNumberFormat="1" applyFont="1" applyFill="1" applyProtection="1">
      <protection locked="0"/>
    </xf>
    <xf numFmtId="164" fontId="0" fillId="2" borderId="0" xfId="2" applyNumberFormat="1" applyFont="1" applyFill="1" applyProtection="1">
      <protection locked="0"/>
    </xf>
    <xf numFmtId="0" fontId="12" fillId="0" borderId="0" xfId="0" applyFont="1" applyFill="1" applyAlignment="1" applyProtection="1">
      <alignment horizontal="right"/>
      <protection locked="0"/>
    </xf>
    <xf numFmtId="0" fontId="0" fillId="0" borderId="0" xfId="0" applyNumberFormat="1" applyFill="1" applyProtection="1">
      <protection locked="0"/>
    </xf>
    <xf numFmtId="0" fontId="12" fillId="0" borderId="0" xfId="0" applyFont="1" applyAlignment="1" applyProtection="1">
      <alignment horizontal="right"/>
      <protection locked="0"/>
    </xf>
    <xf numFmtId="0" fontId="13" fillId="0" borderId="0" xfId="0" applyFont="1" applyBorder="1" applyAlignment="1" applyProtection="1">
      <alignment horizontal="left" vertical="center"/>
      <protection hidden="1"/>
    </xf>
    <xf numFmtId="0" fontId="0" fillId="2" borderId="0" xfId="0" applyFill="1" applyProtection="1">
      <protection hidden="1"/>
    </xf>
    <xf numFmtId="0" fontId="0" fillId="0" borderId="0" xfId="0" applyProtection="1">
      <protection hidden="1"/>
    </xf>
    <xf numFmtId="0" fontId="0" fillId="2" borderId="0" xfId="0" applyFill="1" applyAlignment="1" applyProtection="1">
      <alignment horizontal="center" wrapText="1"/>
      <protection hidden="1"/>
    </xf>
    <xf numFmtId="0" fontId="0" fillId="0" borderId="0" xfId="0" applyFill="1" applyAlignment="1" applyProtection="1">
      <alignment horizontal="center"/>
      <protection hidden="1"/>
    </xf>
    <xf numFmtId="1" fontId="0" fillId="0" borderId="0" xfId="0" applyNumberFormat="1" applyProtection="1">
      <protection hidden="1"/>
    </xf>
    <xf numFmtId="0" fontId="0" fillId="0" borderId="0" xfId="0" applyFill="1" applyProtection="1">
      <protection hidden="1"/>
    </xf>
    <xf numFmtId="0" fontId="5" fillId="0" borderId="0" xfId="0" applyFont="1" applyProtection="1">
      <protection hidden="1"/>
    </xf>
    <xf numFmtId="0" fontId="0" fillId="8" borderId="0" xfId="0" applyFill="1" applyProtection="1">
      <protection hidden="1"/>
    </xf>
    <xf numFmtId="0" fontId="0" fillId="9" borderId="0" xfId="0" applyFill="1" applyProtection="1">
      <protection hidden="1"/>
    </xf>
    <xf numFmtId="0" fontId="17" fillId="11" borderId="3" xfId="0" applyFont="1" applyFill="1" applyBorder="1" applyAlignment="1">
      <alignment horizontal="left" wrapText="1"/>
    </xf>
    <xf numFmtId="0" fontId="17" fillId="11" borderId="6" xfId="0" applyFont="1" applyFill="1" applyBorder="1" applyAlignment="1">
      <alignment horizontal="left" wrapText="1"/>
    </xf>
    <xf numFmtId="0" fontId="17" fillId="11" borderId="4" xfId="0" applyFont="1" applyFill="1" applyBorder="1" applyAlignment="1">
      <alignment horizontal="left" wrapText="1"/>
    </xf>
    <xf numFmtId="0" fontId="7" fillId="10" borderId="2" xfId="0" applyFont="1" applyFill="1" applyBorder="1" applyAlignment="1">
      <alignment horizontal="center" vertical="center"/>
    </xf>
    <xf numFmtId="0" fontId="0" fillId="11" borderId="0" xfId="0" applyFill="1" applyBorder="1" applyAlignment="1">
      <alignment horizontal="left" wrapText="1"/>
    </xf>
    <xf numFmtId="0" fontId="15" fillId="3" borderId="10"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5" fillId="4" borderId="3"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0" fontId="5" fillId="4" borderId="4" xfId="0" applyFont="1" applyFill="1" applyBorder="1" applyAlignment="1" applyProtection="1">
      <alignment horizontal="center"/>
      <protection locked="0"/>
    </xf>
    <xf numFmtId="0" fontId="0" fillId="7" borderId="3" xfId="0" applyFill="1" applyBorder="1" applyAlignment="1" applyProtection="1">
      <alignment horizontal="center"/>
      <protection locked="0"/>
    </xf>
    <xf numFmtId="0" fontId="0" fillId="7" borderId="6" xfId="0" applyFill="1" applyBorder="1" applyAlignment="1" applyProtection="1">
      <alignment horizontal="center"/>
      <protection locked="0"/>
    </xf>
    <xf numFmtId="0" fontId="0" fillId="7" borderId="4" xfId="0" applyFill="1" applyBorder="1" applyAlignment="1" applyProtection="1">
      <alignment horizontal="center"/>
      <protection locked="0"/>
    </xf>
    <xf numFmtId="0" fontId="0" fillId="2" borderId="0" xfId="0" applyFill="1" applyAlignment="1" applyProtection="1">
      <alignment horizontal="center" wrapText="1"/>
      <protection hidden="1"/>
    </xf>
  </cellXfs>
  <cellStyles count="9">
    <cellStyle name="Comma" xfId="2" builtinId="3"/>
    <cellStyle name="Comma 2" xfId="5"/>
    <cellStyle name="Comma 3" xfId="6"/>
    <cellStyle name="Hyperlink" xfId="3" builtinId="8"/>
    <cellStyle name="Normal" xfId="0" builtinId="0"/>
    <cellStyle name="Normal 2" xfId="1"/>
    <cellStyle name="Normal 5" xfId="8"/>
    <cellStyle name="Normal 7" xfId="7"/>
    <cellStyle name="Percent" xfId="4" builtinId="5"/>
  </cellStyles>
  <dxfs count="149">
    <dxf>
      <font>
        <b val="0"/>
        <i val="0"/>
        <strike val="0"/>
        <condense val="0"/>
        <extend val="0"/>
        <outline val="0"/>
        <shadow val="0"/>
        <u val="none"/>
        <vertAlign val="baseline"/>
        <sz val="12"/>
        <color rgb="FF333333"/>
        <name val="Arial"/>
        <scheme val="none"/>
      </font>
      <fill>
        <patternFill patternType="solid">
          <fgColor indexed="64"/>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12"/>
        <color rgb="FF333333"/>
        <name val="Arial"/>
        <scheme val="none"/>
      </font>
      <fill>
        <patternFill patternType="solid">
          <fgColor indexed="64"/>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12"/>
        <color rgb="FF333333"/>
        <name val="Arial"/>
        <scheme val="none"/>
      </font>
      <fill>
        <patternFill patternType="solid">
          <fgColor indexed="64"/>
          <bgColor rgb="FFFFFFFF"/>
        </patternFill>
      </fill>
      <alignment horizontal="general" vertical="center" textRotation="0" wrapText="1" indent="0" justifyLastLine="0" shrinkToFit="0" readingOrder="0"/>
    </dxf>
    <dxf>
      <font>
        <color auto="1"/>
      </font>
      <numFmt numFmtId="0" formatCode="General"/>
    </dxf>
    <dxf>
      <font>
        <color auto="1"/>
      </font>
      <numFmt numFmtId="0" formatCode="General"/>
    </dxf>
    <dxf>
      <font>
        <color auto="1"/>
      </font>
      <numFmt numFmtId="0" formatCode="General"/>
    </dxf>
    <dxf>
      <font>
        <color auto="1"/>
      </font>
      <numFmt numFmtId="0" formatCode="General"/>
    </dxf>
    <dxf>
      <font>
        <color auto="1"/>
      </font>
      <numFmt numFmtId="0" formatCode="General"/>
    </dxf>
    <dxf>
      <font>
        <color auto="1"/>
      </font>
      <numFmt numFmtId="0" formatCode="General"/>
    </dxf>
    <dxf>
      <font>
        <color auto="1"/>
      </font>
      <numFmt numFmtId="0" formatCode="General"/>
    </dxf>
    <dxf>
      <font>
        <color auto="1"/>
      </font>
      <numFmt numFmtId="0" formatCode="General"/>
    </dxf>
    <dxf>
      <font>
        <color auto="1"/>
      </font>
      <numFmt numFmtId="0" formatCode="General"/>
    </dxf>
    <dxf>
      <font>
        <color auto="1"/>
      </font>
      <numFmt numFmtId="0" formatCode="General"/>
    </dxf>
    <dxf>
      <font>
        <color auto="1"/>
      </font>
      <numFmt numFmtId="0" formatCode="General"/>
    </dxf>
    <dxf>
      <font>
        <color auto="1"/>
      </font>
      <numFmt numFmtId="0" formatCode="General"/>
    </dxf>
    <dxf>
      <font>
        <color auto="1"/>
      </font>
      <numFmt numFmtId="0" formatCode="General"/>
    </dxf>
    <dxf>
      <font>
        <color auto="1"/>
      </font>
      <numFmt numFmtId="0" formatCode="General"/>
    </dxf>
    <dxf>
      <font>
        <color auto="1"/>
      </font>
      <numFmt numFmtId="0" formatCode="General"/>
    </dxf>
    <dxf>
      <font>
        <color auto="1"/>
      </font>
      <numFmt numFmtId="0" formatCode="General"/>
    </dxf>
    <dxf>
      <font>
        <color auto="1"/>
      </font>
      <numFmt numFmtId="0" formatCode="General"/>
    </dxf>
    <dxf>
      <font>
        <color auto="1"/>
      </font>
      <numFmt numFmtId="0" formatCode="General"/>
    </dxf>
    <dxf>
      <font>
        <color auto="1"/>
      </font>
      <numFmt numFmtId="0" formatCode="General"/>
    </dxf>
    <dxf>
      <font>
        <color auto="1"/>
      </font>
      <numFmt numFmtId="0" formatCode="General"/>
    </dxf>
    <dxf>
      <font>
        <color auto="1"/>
      </font>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dxf>
    <dxf>
      <font>
        <color auto="1"/>
      </font>
      <numFmt numFmtId="0" formatCode="General"/>
    </dxf>
    <dxf>
      <font>
        <color auto="1"/>
      </font>
      <numFmt numFmtId="0" formatCode="General"/>
    </dxf>
    <dxf>
      <font>
        <color auto="1"/>
      </font>
      <numFmt numFmtId="0" formatCode="General"/>
    </dxf>
    <dxf>
      <font>
        <color auto="1"/>
      </font>
      <numFmt numFmtId="19" formatCode="m/d/yyyy"/>
    </dxf>
    <dxf>
      <font>
        <b val="0"/>
        <i val="0"/>
        <strike val="0"/>
        <condense val="0"/>
        <extend val="0"/>
        <outline val="0"/>
        <shadow val="0"/>
        <u val="none"/>
        <vertAlign val="baseline"/>
        <sz val="11"/>
        <color auto="1"/>
        <name val="Calibri"/>
        <scheme val="minor"/>
      </font>
      <numFmt numFmtId="30" formatCode="@"/>
    </dxf>
    <dxf>
      <font>
        <b val="0"/>
        <i val="0"/>
        <strike val="0"/>
        <condense val="0"/>
        <extend val="0"/>
        <outline val="0"/>
        <shadow val="0"/>
        <u val="none"/>
        <vertAlign val="baseline"/>
        <sz val="11"/>
        <color auto="1"/>
        <name val="Calibri"/>
        <scheme val="minor"/>
      </font>
    </dxf>
    <dxf>
      <font>
        <color auto="1"/>
      </font>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right" vertical="bottom" textRotation="0" wrapText="0" indent="0" justifyLastLine="0" shrinkToFit="0" readingOrder="0"/>
      <protection locked="1" hidden="1"/>
    </dxf>
    <dxf>
      <numFmt numFmtId="167" formatCode="0.000"/>
      <fill>
        <patternFill patternType="none">
          <fgColor indexed="64"/>
          <bgColor indexed="65"/>
        </patternFill>
      </fill>
      <protection locked="1" hidden="1"/>
    </dxf>
    <dxf>
      <font>
        <b val="0"/>
        <i val="0"/>
        <strike val="0"/>
        <condense val="0"/>
        <extend val="0"/>
        <outline val="0"/>
        <shadow val="0"/>
        <u val="none"/>
        <vertAlign val="baseline"/>
        <sz val="11"/>
        <color rgb="FF000000"/>
        <name val="Calibri"/>
        <scheme val="none"/>
      </font>
      <numFmt numFmtId="166" formatCode="0.0%"/>
      <fill>
        <patternFill patternType="none">
          <fgColor indexed="64"/>
          <bgColor indexed="65"/>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1"/>
        <color rgb="FF000000"/>
        <name val="Calibri"/>
        <scheme val="none"/>
      </font>
      <numFmt numFmtId="166" formatCode="0.0%"/>
      <fill>
        <patternFill patternType="none">
          <fgColor indexed="64"/>
          <bgColor indexed="65"/>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1"/>
        <color rgb="FF000000"/>
        <name val="Calibri"/>
        <scheme val="none"/>
      </font>
      <numFmt numFmtId="14" formatCode="0.00%"/>
      <fill>
        <patternFill patternType="none">
          <fgColor indexed="64"/>
          <bgColor indexed="65"/>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1"/>
        <color rgb="FF000000"/>
        <name val="Calibri"/>
        <scheme val="none"/>
      </font>
      <numFmt numFmtId="2" formatCode="0.00"/>
      <fill>
        <patternFill patternType="none">
          <fgColor indexed="64"/>
          <bgColor indexed="65"/>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1"/>
        <color rgb="FF000000"/>
        <name val="Calibri"/>
        <scheme val="none"/>
      </font>
      <numFmt numFmtId="7" formatCode="#,##0.00_);\(#,##0.00\)"/>
      <fill>
        <patternFill patternType="none">
          <fgColor indexed="64"/>
          <bgColor indexed="65"/>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1"/>
        <color rgb="FF000000"/>
        <name val="Calibri"/>
        <scheme val="none"/>
      </font>
      <numFmt numFmtId="2" formatCode="0.00"/>
      <fill>
        <patternFill patternType="none">
          <fgColor indexed="64"/>
          <bgColor indexed="65"/>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1"/>
        <color rgb="FF000000"/>
        <name val="Calibri"/>
        <scheme val="none"/>
      </font>
      <numFmt numFmtId="7" formatCode="#,##0.00_);\(#,##0.00\)"/>
      <fill>
        <patternFill patternType="none">
          <fgColor indexed="64"/>
          <bgColor indexed="65"/>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1"/>
        <color rgb="FF000000"/>
        <name val="Calibri"/>
        <scheme val="none"/>
      </font>
      <numFmt numFmtId="7" formatCode="#,##0.00_);\(#,##0.00\)"/>
      <fill>
        <patternFill patternType="none">
          <fgColor indexed="64"/>
          <bgColor indexed="65"/>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1"/>
        <color rgb="FF000000"/>
        <name val="Calibri"/>
        <scheme val="none"/>
      </font>
      <numFmt numFmtId="167" formatCode="0.000"/>
      <fill>
        <patternFill patternType="none">
          <fgColor indexed="64"/>
          <bgColor indexed="65"/>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1"/>
        <color rgb="FF000000"/>
        <name val="Calibri"/>
        <scheme val="none"/>
      </font>
      <numFmt numFmtId="167" formatCode="0.000"/>
      <fill>
        <patternFill patternType="none">
          <fgColor indexed="64"/>
          <bgColor indexed="65"/>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1"/>
        <color rgb="FF000000"/>
        <name val="Calibri"/>
        <scheme val="none"/>
      </font>
      <numFmt numFmtId="167" formatCode="0.000"/>
      <fill>
        <patternFill patternType="none">
          <fgColor indexed="64"/>
          <bgColor indexed="65"/>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1"/>
        <color rgb="FF000000"/>
        <name val="Calibri"/>
        <scheme val="none"/>
      </font>
      <numFmt numFmtId="167" formatCode="0.000"/>
      <fill>
        <patternFill patternType="none">
          <fgColor indexed="64"/>
          <bgColor indexed="65"/>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1"/>
        <color rgb="FF000000"/>
        <name val="Calibri"/>
        <scheme val="none"/>
      </font>
      <alignment horizontal="left" vertical="center" textRotation="0" wrapText="0" indent="0" justifyLastLine="0" shrinkToFit="0" readingOrder="0"/>
      <protection locked="1" hidden="1"/>
    </dxf>
    <dxf>
      <border outline="0">
        <top style="thin">
          <color indexed="64"/>
        </top>
      </border>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rgb="FFFFFFFF"/>
        <name val="Calibri"/>
        <scheme val="none"/>
      </font>
      <fill>
        <patternFill patternType="solid">
          <fgColor indexed="64"/>
          <bgColor rgb="FF808080"/>
        </patternFill>
      </fill>
      <alignment horizontal="center" vertical="center" textRotation="0" wrapText="0" indent="0" justifyLastLine="0" shrinkToFit="0" readingOrder="0"/>
      <border diagonalUp="0" diagonalDown="0">
        <left style="thin">
          <color indexed="64"/>
        </left>
        <right style="thin">
          <color indexed="64"/>
        </right>
        <top/>
        <bottom/>
      </border>
      <protection locked="0"/>
    </dxf>
    <dxf>
      <font>
        <b val="0"/>
        <i val="0"/>
        <strike val="0"/>
        <condense val="0"/>
        <extend val="0"/>
        <outline val="0"/>
        <shadow val="0"/>
        <u val="none"/>
        <vertAlign val="baseline"/>
        <sz val="11"/>
        <color rgb="FF000000"/>
        <name val="Calibri"/>
        <scheme val="none"/>
      </font>
      <numFmt numFmtId="167" formatCode="0.000"/>
      <fill>
        <patternFill patternType="none">
          <fgColor indexed="64"/>
          <bgColor indexed="65"/>
        </patternFill>
      </fill>
      <alignment horizontal="right" vertical="center" textRotation="0" wrapText="0" indent="0" justifyLastLine="0" shrinkToFit="0" readingOrder="0"/>
      <protection locked="0"/>
    </dxf>
    <dxf>
      <font>
        <b val="0"/>
        <i val="0"/>
        <strike val="0"/>
        <condense val="0"/>
        <extend val="0"/>
        <outline val="0"/>
        <shadow val="0"/>
        <u val="none"/>
        <vertAlign val="baseline"/>
        <sz val="11"/>
        <color rgb="FF000000"/>
        <name val="Calibri"/>
        <scheme val="none"/>
      </font>
      <numFmt numFmtId="167" formatCode="0.000"/>
      <fill>
        <patternFill patternType="none">
          <fgColor indexed="64"/>
          <bgColor indexed="65"/>
        </patternFill>
      </fill>
      <alignment horizontal="right" vertical="center" textRotation="0" wrapText="0" indent="0" justifyLastLine="0" shrinkToFit="0" readingOrder="0"/>
      <protection locked="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protection locked="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protection locked="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protection locked="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protection locked="0"/>
    </dxf>
    <dxf>
      <numFmt numFmtId="167" formatCode="0.000"/>
      <fill>
        <patternFill patternType="none">
          <fgColor indexed="64"/>
          <bgColor indexed="65"/>
        </patternFill>
      </fill>
      <protection locked="0"/>
    </dxf>
    <dxf>
      <font>
        <b val="0"/>
        <i val="0"/>
        <strike val="0"/>
        <condense val="0"/>
        <extend val="0"/>
        <outline val="0"/>
        <shadow val="0"/>
        <u val="none"/>
        <vertAlign val="baseline"/>
        <sz val="11"/>
        <color rgb="FF000000"/>
        <name val="Calibri"/>
        <scheme val="none"/>
      </font>
      <numFmt numFmtId="166" formatCode="0.0%"/>
      <fill>
        <patternFill patternType="none">
          <fgColor indexed="64"/>
          <bgColor indexed="65"/>
        </patternFill>
      </fill>
      <alignment horizontal="right" vertical="center" textRotation="0" wrapText="0" indent="0" justifyLastLine="0" shrinkToFit="0" readingOrder="0"/>
      <protection locked="0"/>
    </dxf>
    <dxf>
      <font>
        <b val="0"/>
        <i val="0"/>
        <strike val="0"/>
        <condense val="0"/>
        <extend val="0"/>
        <outline val="0"/>
        <shadow val="0"/>
        <u val="none"/>
        <vertAlign val="baseline"/>
        <sz val="11"/>
        <color rgb="FF000000"/>
        <name val="Calibri"/>
        <scheme val="none"/>
      </font>
      <numFmt numFmtId="166" formatCode="0.0%"/>
      <fill>
        <patternFill patternType="none">
          <fgColor indexed="64"/>
          <bgColor indexed="65"/>
        </patternFill>
      </fill>
      <alignment horizontal="right" vertical="center" textRotation="0" wrapText="0" indent="0" justifyLastLine="0" shrinkToFit="0" readingOrder="0"/>
      <protection locked="0"/>
    </dxf>
    <dxf>
      <font>
        <b val="0"/>
        <i val="0"/>
        <strike val="0"/>
        <condense val="0"/>
        <extend val="0"/>
        <outline val="0"/>
        <shadow val="0"/>
        <u val="none"/>
        <vertAlign val="baseline"/>
        <sz val="11"/>
        <color rgb="FF000000"/>
        <name val="Calibri"/>
        <scheme val="none"/>
      </font>
      <numFmt numFmtId="14" formatCode="0.00%"/>
      <fill>
        <patternFill patternType="none">
          <fgColor indexed="64"/>
          <bgColor indexed="65"/>
        </patternFill>
      </fill>
      <alignment horizontal="right" vertical="center" textRotation="0" wrapText="0" indent="0" justifyLastLine="0" shrinkToFit="0" readingOrder="0"/>
      <protection locked="0"/>
    </dxf>
    <dxf>
      <font>
        <b val="0"/>
        <i val="0"/>
        <strike val="0"/>
        <condense val="0"/>
        <extend val="0"/>
        <outline val="0"/>
        <shadow val="0"/>
        <u val="none"/>
        <vertAlign val="baseline"/>
        <sz val="11"/>
        <color rgb="FF000000"/>
        <name val="Calibri"/>
        <scheme val="none"/>
      </font>
      <numFmt numFmtId="2" formatCode="0.00"/>
      <fill>
        <patternFill patternType="none">
          <fgColor indexed="64"/>
          <bgColor indexed="65"/>
        </patternFill>
      </fill>
      <alignment horizontal="right" vertical="center" textRotation="0" wrapText="0" indent="0" justifyLastLine="0" shrinkToFit="0" readingOrder="0"/>
      <protection locked="0"/>
    </dxf>
    <dxf>
      <font>
        <b val="0"/>
        <i val="0"/>
        <strike val="0"/>
        <condense val="0"/>
        <extend val="0"/>
        <outline val="0"/>
        <shadow val="0"/>
        <u val="none"/>
        <vertAlign val="baseline"/>
        <sz val="11"/>
        <color rgb="FF000000"/>
        <name val="Calibri"/>
        <scheme val="none"/>
      </font>
      <numFmt numFmtId="7" formatCode="#,##0.00_);\(#,##0.00\)"/>
      <fill>
        <patternFill patternType="none">
          <fgColor indexed="64"/>
          <bgColor indexed="65"/>
        </patternFill>
      </fill>
      <alignment horizontal="right" vertical="center" textRotation="0" wrapText="0" indent="0" justifyLastLine="0" shrinkToFit="0" readingOrder="0"/>
      <protection locked="0"/>
    </dxf>
    <dxf>
      <font>
        <b val="0"/>
        <i val="0"/>
        <strike val="0"/>
        <condense val="0"/>
        <extend val="0"/>
        <outline val="0"/>
        <shadow val="0"/>
        <u val="none"/>
        <vertAlign val="baseline"/>
        <sz val="11"/>
        <color rgb="FF000000"/>
        <name val="Calibri"/>
        <scheme val="none"/>
      </font>
      <numFmt numFmtId="2" formatCode="0.00"/>
      <fill>
        <patternFill patternType="none">
          <fgColor indexed="64"/>
          <bgColor indexed="65"/>
        </patternFill>
      </fill>
      <alignment horizontal="right" vertical="center" textRotation="0" wrapText="0" indent="0" justifyLastLine="0" shrinkToFit="0" readingOrder="0"/>
      <protection locked="0"/>
    </dxf>
    <dxf>
      <font>
        <b val="0"/>
        <i val="0"/>
        <strike val="0"/>
        <condense val="0"/>
        <extend val="0"/>
        <outline val="0"/>
        <shadow val="0"/>
        <u val="none"/>
        <vertAlign val="baseline"/>
        <sz val="11"/>
        <color rgb="FF000000"/>
        <name val="Calibri"/>
        <scheme val="none"/>
      </font>
      <numFmt numFmtId="7" formatCode="#,##0.00_);\(#,##0.00\)"/>
      <fill>
        <patternFill patternType="none">
          <fgColor indexed="64"/>
          <bgColor indexed="65"/>
        </patternFill>
      </fill>
      <alignment horizontal="right" vertical="center" textRotation="0" wrapText="0" indent="0" justifyLastLine="0" shrinkToFit="0" readingOrder="0"/>
      <protection locked="0"/>
    </dxf>
    <dxf>
      <font>
        <b val="0"/>
        <i val="0"/>
        <strike val="0"/>
        <condense val="0"/>
        <extend val="0"/>
        <outline val="0"/>
        <shadow val="0"/>
        <u val="none"/>
        <vertAlign val="baseline"/>
        <sz val="11"/>
        <color rgb="FF000000"/>
        <name val="Calibri"/>
        <scheme val="none"/>
      </font>
      <numFmt numFmtId="7" formatCode="#,##0.00_);\(#,##0.00\)"/>
      <fill>
        <patternFill patternType="none">
          <fgColor indexed="64"/>
          <bgColor indexed="65"/>
        </patternFill>
      </fill>
      <alignment horizontal="right" vertical="center" textRotation="0" wrapText="0" indent="0" justifyLastLine="0" shrinkToFit="0" readingOrder="0"/>
      <protection locked="0"/>
    </dxf>
    <dxf>
      <protection locked="0"/>
    </dxf>
    <dxf>
      <font>
        <b val="0"/>
        <i val="0"/>
        <strike val="0"/>
        <condense val="0"/>
        <extend val="0"/>
        <outline val="0"/>
        <shadow val="0"/>
        <u val="none"/>
        <vertAlign val="baseline"/>
        <sz val="11"/>
        <color rgb="FF000000"/>
        <name val="Calibri"/>
        <scheme val="none"/>
      </font>
      <numFmt numFmtId="167" formatCode="0.000"/>
      <fill>
        <patternFill patternType="none">
          <fgColor indexed="64"/>
          <bgColor indexed="65"/>
        </patternFill>
      </fill>
      <alignment horizontal="right" vertical="center" textRotation="0" wrapText="0" indent="0" justifyLastLine="0" shrinkToFit="0" readingOrder="0"/>
      <protection locked="0"/>
    </dxf>
    <dxf>
      <font>
        <b val="0"/>
        <i val="0"/>
        <strike val="0"/>
        <condense val="0"/>
        <extend val="0"/>
        <outline val="0"/>
        <shadow val="0"/>
        <u val="none"/>
        <vertAlign val="baseline"/>
        <sz val="11"/>
        <color rgb="FF000000"/>
        <name val="Calibri"/>
        <scheme val="none"/>
      </font>
      <numFmt numFmtId="167" formatCode="0.000"/>
      <fill>
        <patternFill patternType="none">
          <fgColor indexed="64"/>
          <bgColor indexed="65"/>
        </patternFill>
      </fill>
      <alignment horizontal="right" vertical="center" textRotation="0" wrapText="0" indent="0" justifyLastLine="0" shrinkToFit="0" readingOrder="0"/>
      <protection locked="0"/>
    </dxf>
    <dxf>
      <font>
        <b val="0"/>
        <i val="0"/>
        <strike val="0"/>
        <condense val="0"/>
        <extend val="0"/>
        <outline val="0"/>
        <shadow val="0"/>
        <u val="none"/>
        <vertAlign val="baseline"/>
        <sz val="11"/>
        <color rgb="FF000000"/>
        <name val="Calibri"/>
        <scheme val="none"/>
      </font>
      <numFmt numFmtId="167" formatCode="0.000"/>
      <fill>
        <patternFill patternType="none">
          <fgColor indexed="64"/>
          <bgColor indexed="65"/>
        </patternFill>
      </fill>
      <alignment horizontal="right" vertical="center" textRotation="0" wrapText="0" indent="0" justifyLastLine="0" shrinkToFit="0" readingOrder="0"/>
      <protection locked="0"/>
    </dxf>
    <dxf>
      <font>
        <b val="0"/>
        <i val="0"/>
        <strike val="0"/>
        <condense val="0"/>
        <extend val="0"/>
        <outline val="0"/>
        <shadow val="0"/>
        <u val="none"/>
        <vertAlign val="baseline"/>
        <sz val="11"/>
        <color rgb="FF000000"/>
        <name val="Calibri"/>
        <scheme val="none"/>
      </font>
      <numFmt numFmtId="167" formatCode="0.000"/>
      <fill>
        <patternFill patternType="none">
          <fgColor indexed="64"/>
          <bgColor indexed="65"/>
        </patternFill>
      </fill>
      <alignment horizontal="right" vertical="center" textRotation="0" wrapText="0" indent="0" justifyLastLine="0" shrinkToFit="0" readingOrder="0"/>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font>
        <b/>
        <i val="0"/>
        <strike val="0"/>
        <condense val="0"/>
        <extend val="0"/>
        <outline val="0"/>
        <shadow val="0"/>
        <u val="none"/>
        <vertAlign val="baseline"/>
        <sz val="11"/>
        <color rgb="FF000000"/>
        <name val="Calibri"/>
        <scheme val="none"/>
      </font>
      <alignment horizontal="left" vertical="center" textRotation="0" wrapText="0" indent="0" justifyLastLine="0" shrinkToFit="0" readingOrder="0"/>
      <protection locked="0"/>
    </dxf>
    <dxf>
      <border outline="0">
        <top style="thin">
          <color indexed="64"/>
        </top>
      </border>
    </dxf>
    <dxf>
      <font>
        <b val="0"/>
        <i val="0"/>
        <strike val="0"/>
        <condense val="0"/>
        <extend val="0"/>
        <outline val="0"/>
        <shadow val="0"/>
        <u val="none"/>
        <vertAlign val="baseline"/>
        <sz val="11"/>
        <color theme="1"/>
        <name val="Calibri"/>
        <scheme val="minor"/>
      </font>
      <fill>
        <patternFill patternType="none">
          <fgColor indexed="64"/>
          <bgColor indexed="65"/>
        </patternFill>
      </fill>
      <protection locked="0"/>
    </dxf>
    <dxf>
      <border outline="0">
        <bottom style="thin">
          <color indexed="64"/>
        </bottom>
      </border>
    </dxf>
    <dxf>
      <font>
        <b/>
        <i val="0"/>
        <strike val="0"/>
        <condense val="0"/>
        <extend val="0"/>
        <outline val="0"/>
        <shadow val="0"/>
        <u val="none"/>
        <vertAlign val="baseline"/>
        <sz val="11"/>
        <color rgb="FFFFFFFF"/>
        <name val="Calibri"/>
        <scheme val="none"/>
      </font>
      <fill>
        <patternFill patternType="solid">
          <fgColor indexed="64"/>
          <bgColor rgb="FF808080"/>
        </patternFill>
      </fill>
      <alignment horizontal="center" vertical="center" textRotation="0" wrapText="0" indent="0" justifyLastLine="0" shrinkToFit="0" readingOrder="0"/>
      <border diagonalUp="0" diagonalDown="0">
        <left style="thin">
          <color indexed="64"/>
        </left>
        <right style="thin">
          <color indexed="64"/>
        </right>
        <top/>
        <bottom/>
      </border>
      <protection locked="0"/>
    </dxf>
    <dxf>
      <numFmt numFmtId="0" formatCode="General"/>
      <fill>
        <patternFill patternType="none">
          <fgColor indexed="64"/>
          <bgColor auto="1"/>
        </patternFill>
      </fill>
      <protection locked="0"/>
    </dxf>
    <dxf>
      <fill>
        <patternFill patternType="none">
          <fgColor indexed="64"/>
          <bgColor auto="1"/>
        </patternFill>
      </fill>
      <protection locked="0"/>
    </dxf>
    <dxf>
      <fill>
        <patternFill patternType="none">
          <fgColor indexed="64"/>
          <bgColor auto="1"/>
        </patternFill>
      </fill>
      <protection locked="0"/>
    </dxf>
    <dxf>
      <numFmt numFmtId="164" formatCode="_(* #,##0.000_);_(* \(#,##0.000\);_(* &quot;-&quot;??_);_(@_)"/>
      <fill>
        <patternFill patternType="solid">
          <fgColor indexed="64"/>
          <bgColor rgb="FFFFFF99"/>
        </patternFill>
      </fill>
      <protection locked="0"/>
    </dxf>
    <dxf>
      <numFmt numFmtId="164" formatCode="_(* #,##0.000_);_(* \(#,##0.000\);_(* &quot;-&quot;??_);_(@_)"/>
      <fill>
        <patternFill patternType="solid">
          <fgColor indexed="64"/>
          <bgColor rgb="FFFFFF99"/>
        </patternFill>
      </fill>
      <protection locked="0"/>
    </dxf>
    <dxf>
      <numFmt numFmtId="166" formatCode="0.0%"/>
      <fill>
        <patternFill patternType="solid">
          <fgColor indexed="64"/>
          <bgColor rgb="FFFFFF99"/>
        </patternFill>
      </fill>
      <protection locked="0"/>
    </dxf>
    <dxf>
      <numFmt numFmtId="166" formatCode="0.0%"/>
      <fill>
        <patternFill patternType="solid">
          <fgColor indexed="64"/>
          <bgColor rgb="FFFFFF99"/>
        </patternFill>
      </fill>
      <protection locked="0"/>
    </dxf>
    <dxf>
      <numFmt numFmtId="166" formatCode="0.0%"/>
      <fill>
        <patternFill patternType="none">
          <fgColor indexed="64"/>
          <bgColor auto="1"/>
        </patternFill>
      </fill>
      <protection locked="0"/>
    </dxf>
    <dxf>
      <numFmt numFmtId="166" formatCode="0.0%"/>
      <fill>
        <patternFill patternType="solid">
          <fgColor indexed="64"/>
          <bgColor rgb="FFFFFF99"/>
        </patternFill>
      </fill>
      <protection locked="0"/>
    </dxf>
    <dxf>
      <numFmt numFmtId="167" formatCode="0.000"/>
      <fill>
        <patternFill patternType="solid">
          <fgColor indexed="64"/>
          <bgColor rgb="FFFFFF99"/>
        </patternFill>
      </fill>
      <protection locked="0"/>
    </dxf>
    <dxf>
      <numFmt numFmtId="166" formatCode="0.0%"/>
      <fill>
        <patternFill patternType="solid">
          <fgColor indexed="64"/>
          <bgColor rgb="FFFFFF99"/>
        </patternFill>
      </fill>
      <protection locked="0"/>
    </dxf>
    <dxf>
      <numFmt numFmtId="166" formatCode="0.0%"/>
      <fill>
        <patternFill patternType="solid">
          <fgColor indexed="64"/>
          <bgColor rgb="FFFFFF99"/>
        </patternFill>
      </fill>
      <protection locked="0"/>
    </dxf>
    <dxf>
      <numFmt numFmtId="166" formatCode="0.0%"/>
      <fill>
        <patternFill patternType="solid">
          <fgColor indexed="64"/>
          <bgColor rgb="FFFFFF99"/>
        </patternFill>
      </fill>
      <protection locked="0"/>
    </dxf>
    <dxf>
      <numFmt numFmtId="1" formatCode="0"/>
      <fill>
        <patternFill patternType="solid">
          <fgColor indexed="64"/>
          <bgColor rgb="FFFFFF99"/>
        </patternFill>
      </fill>
      <protection locked="0"/>
    </dxf>
    <dxf>
      <numFmt numFmtId="1" formatCode="0"/>
      <fill>
        <patternFill patternType="solid">
          <fgColor indexed="64"/>
          <bgColor rgb="FFFFFF99"/>
        </patternFill>
      </fill>
      <protection locked="0"/>
    </dxf>
    <dxf>
      <numFmt numFmtId="1" formatCode="0"/>
      <fill>
        <patternFill patternType="solid">
          <fgColor indexed="64"/>
          <bgColor rgb="FFFFFF99"/>
        </patternFill>
      </fill>
      <protection locked="0"/>
    </dxf>
    <dxf>
      <numFmt numFmtId="1" formatCode="0"/>
      <fill>
        <patternFill patternType="solid">
          <fgColor indexed="64"/>
          <bgColor rgb="FFFFFF99"/>
        </patternFill>
      </fill>
      <protection locked="0"/>
    </dxf>
    <dxf>
      <numFmt numFmtId="1" formatCode="0"/>
      <fill>
        <patternFill patternType="solid">
          <fgColor indexed="64"/>
          <bgColor rgb="FFFFFF99"/>
        </patternFill>
      </fill>
      <protection locked="0"/>
    </dxf>
    <dxf>
      <numFmt numFmtId="1" formatCode="0"/>
      <fill>
        <patternFill patternType="none">
          <fgColor indexed="64"/>
          <bgColor auto="1"/>
        </patternFill>
      </fill>
      <protection locked="0"/>
    </dxf>
    <dxf>
      <numFmt numFmtId="167" formatCode="0.000"/>
      <fill>
        <patternFill patternType="none">
          <fgColor indexed="64"/>
          <bgColor auto="1"/>
        </patternFill>
      </fill>
      <protection locked="0"/>
    </dxf>
    <dxf>
      <numFmt numFmtId="167" formatCode="0.000"/>
      <fill>
        <patternFill patternType="none">
          <fgColor indexed="64"/>
          <bgColor auto="1"/>
        </patternFill>
      </fill>
      <protection locked="0"/>
    </dxf>
    <dxf>
      <numFmt numFmtId="167" formatCode="0.000"/>
      <fill>
        <patternFill patternType="none">
          <fgColor indexed="64"/>
          <bgColor auto="1"/>
        </patternFill>
      </fill>
      <protection locked="0"/>
    </dxf>
    <dxf>
      <numFmt numFmtId="167" formatCode="0.000"/>
      <fill>
        <patternFill patternType="none">
          <fgColor indexed="64"/>
          <bgColor auto="1"/>
        </patternFill>
      </fill>
      <protection locked="0"/>
    </dxf>
    <dxf>
      <numFmt numFmtId="1" formatCode="0"/>
      <fill>
        <patternFill patternType="none">
          <fgColor indexed="64"/>
          <bgColor auto="1"/>
        </patternFill>
      </fill>
      <protection locked="0"/>
    </dxf>
    <dxf>
      <numFmt numFmtId="1" formatCode="0"/>
      <fill>
        <patternFill patternType="none">
          <fgColor indexed="64"/>
          <bgColor auto="1"/>
        </patternFill>
      </fill>
      <protection locked="0"/>
    </dxf>
    <dxf>
      <numFmt numFmtId="1" formatCode="0"/>
      <fill>
        <patternFill patternType="none">
          <fgColor indexed="64"/>
          <bgColor auto="1"/>
        </patternFill>
      </fill>
      <protection locked="0"/>
    </dxf>
    <dxf>
      <numFmt numFmtId="1" formatCode="0"/>
      <fill>
        <patternFill patternType="none">
          <fgColor indexed="64"/>
          <bgColor auto="1"/>
        </patternFill>
      </fill>
      <protection locked="0"/>
    </dxf>
    <dxf>
      <numFmt numFmtId="1" formatCode="0"/>
      <fill>
        <patternFill patternType="none">
          <fgColor indexed="64"/>
          <bgColor auto="1"/>
        </patternFill>
      </fill>
      <protection locked="0"/>
    </dxf>
    <dxf>
      <numFmt numFmtId="1" formatCode="0"/>
      <fill>
        <patternFill patternType="none">
          <fgColor indexed="64"/>
          <bgColor auto="1"/>
        </patternFill>
      </fill>
      <protection locked="0"/>
    </dxf>
    <dxf>
      <numFmt numFmtId="1" formatCode="0"/>
      <fill>
        <patternFill patternType="none">
          <fgColor indexed="64"/>
          <bgColor auto="1"/>
        </patternFill>
      </fill>
      <protection locked="0"/>
    </dxf>
    <dxf>
      <numFmt numFmtId="1" formatCode="0"/>
      <fill>
        <patternFill patternType="none">
          <fgColor indexed="64"/>
          <bgColor auto="1"/>
        </patternFill>
      </fill>
      <protection locked="0"/>
    </dxf>
    <dxf>
      <numFmt numFmtId="1" formatCode="0"/>
      <fill>
        <patternFill patternType="none">
          <fgColor indexed="64"/>
          <bgColor auto="1"/>
        </patternFill>
      </fill>
      <protection locked="0"/>
    </dxf>
    <dxf>
      <numFmt numFmtId="1" formatCode="0"/>
      <fill>
        <patternFill patternType="none">
          <fgColor indexed="64"/>
          <bgColor auto="1"/>
        </patternFill>
      </fill>
      <protection locked="0"/>
    </dxf>
    <dxf>
      <numFmt numFmtId="1" formatCode="0"/>
      <fill>
        <patternFill patternType="none">
          <fgColor indexed="64"/>
          <bgColor auto="1"/>
        </patternFill>
      </fill>
      <protection locked="0"/>
    </dxf>
    <dxf>
      <numFmt numFmtId="1" formatCode="0"/>
      <fill>
        <patternFill patternType="none">
          <fgColor indexed="64"/>
          <bgColor auto="1"/>
        </patternFill>
      </fill>
      <alignment horizontal="right" vertical="bottom" textRotation="0" wrapText="0" indent="0" justifyLastLine="0" shrinkToFit="0" readingOrder="0"/>
      <protection locked="0"/>
    </dxf>
    <dxf>
      <numFmt numFmtId="1" formatCode="0"/>
      <fill>
        <patternFill patternType="none">
          <fgColor indexed="64"/>
          <bgColor auto="1"/>
        </patternFill>
      </fill>
      <protection locked="0"/>
    </dxf>
    <dxf>
      <numFmt numFmtId="1" formatCode="0"/>
      <fill>
        <patternFill patternType="solid">
          <fgColor indexed="64"/>
          <bgColor rgb="FFFFFF99"/>
        </patternFill>
      </fill>
      <protection locked="0"/>
    </dxf>
    <dxf>
      <numFmt numFmtId="1" formatCode="0"/>
      <fill>
        <patternFill patternType="none">
          <fgColor indexed="64"/>
          <bgColor auto="1"/>
        </patternFill>
      </fill>
      <protection locked="0"/>
    </dxf>
    <dxf>
      <fill>
        <patternFill patternType="none">
          <fgColor indexed="64"/>
          <bgColor auto="1"/>
        </patternFill>
      </fill>
      <protection locked="0"/>
    </dxf>
    <dxf>
      <fill>
        <patternFill patternType="none">
          <fgColor indexed="64"/>
          <bgColor auto="1"/>
        </patternFill>
      </fill>
      <protection locked="0"/>
    </dxf>
    <dxf>
      <fill>
        <patternFill patternType="none">
          <fgColor indexed="64"/>
          <bgColor auto="1"/>
        </patternFill>
      </fill>
      <protection locked="0"/>
    </dxf>
  </dxfs>
  <tableStyles count="0" defaultTableStyle="TableStyleMedium2" defaultPivotStyle="PivotStyleLight16"/>
  <colors>
    <mruColors>
      <color rgb="FFFFFF99"/>
      <color rgb="FF1189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285750</xdr:colOff>
      <xdr:row>34</xdr:row>
      <xdr:rowOff>180976</xdr:rowOff>
    </xdr:from>
    <xdr:to>
      <xdr:col>17</xdr:col>
      <xdr:colOff>314325</xdr:colOff>
      <xdr:row>48</xdr:row>
      <xdr:rowOff>66676</xdr:rowOff>
    </xdr:to>
    <xdr:sp macro="" textlink="">
      <xdr:nvSpPr>
        <xdr:cNvPr id="2" name="TextBox 1"/>
        <xdr:cNvSpPr txBox="1"/>
      </xdr:nvSpPr>
      <xdr:spPr>
        <a:xfrm>
          <a:off x="5172075" y="3829051"/>
          <a:ext cx="7219950" cy="2552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This</a:t>
          </a:r>
          <a:r>
            <a:rPr lang="en-US" sz="1600" b="1" baseline="0"/>
            <a:t> is only a basic version of the spreadsheet so you can see how the statistics are automatically pulled in for you.  The actual spreadsheet performs the same for pitchers and has many other players pre-loaded in the file.</a:t>
          </a:r>
        </a:p>
        <a:p>
          <a:endParaRPr lang="en-US" sz="1600" b="1" baseline="0"/>
        </a:p>
        <a:p>
          <a:r>
            <a:rPr lang="en-US" sz="1600" b="1" baseline="0"/>
            <a:t>To see the file in action, choose a player name in the drop down menu in cell B1.  </a:t>
          </a:r>
        </a:p>
        <a:p>
          <a:endParaRPr lang="en-US" sz="1600" b="1" baseline="0"/>
        </a:p>
        <a:p>
          <a:r>
            <a:rPr lang="en-US" sz="1600" b="1" baseline="0"/>
            <a:t>You many receive a warning from Excel that data connections or external connections have been disabled.  Click the button to "Enable Content" or the Fangraphs data will not pull.</a:t>
          </a:r>
          <a:endParaRPr lang="en-US" sz="1600" b="1"/>
        </a:p>
      </xdr:txBody>
    </xdr:sp>
    <xdr:clientData/>
  </xdr:twoCellAnchor>
</xdr:wsDr>
</file>

<file path=xl/queryTables/queryTable1.xml><?xml version="1.0" encoding="utf-8"?>
<queryTable xmlns="http://schemas.openxmlformats.org/spreadsheetml/2006/main" name="Fangraphs" connectionId="1" autoFormatId="16" applyNumberFormats="0" applyBorderFormats="0" applyFontFormats="1" applyPatternFormats="1" applyAlignmentFormats="0" applyWidthHeightFormats="0"/>
</file>

<file path=xl/tables/table1.xml><?xml version="1.0" encoding="utf-8"?>
<table xmlns="http://schemas.openxmlformats.org/spreadsheetml/2006/main" id="2" name="HITTERPROJECTIONS" displayName="HITTERPROJECTIONS" ref="A30:AM34" totalsRowShown="0" headerRowDxfId="148" dataDxfId="147">
  <autoFilter ref="A30:AM34"/>
  <sortState ref="A31:AM747">
    <sortCondition ref="A30:A747"/>
  </sortState>
  <tableColumns count="39">
    <tableColumn id="28" name="PLAYER" dataDxfId="146"/>
    <tableColumn id="1" name="AB" dataDxfId="145" dataCellStyle="Comma"/>
    <tableColumn id="2" name="PA" dataDxfId="144"/>
    <tableColumn id="3" name="HITS" dataDxfId="143" dataCellStyle="Comma">
      <calculatedColumnFormula>HITTERPROJECTIONS[[#This Row],[BABIP]]*HITTERPROJECTIONS[[#This Row],[BIP]]+HITTERPROJECTIONS[[#This Row],[HR]]</calculatedColumnFormula>
    </tableColumn>
    <tableColumn id="36" name="1B" dataDxfId="142" dataCellStyle="Comma">
      <calculatedColumnFormula>HITTERPROJECTIONS[[#This Row],[HITS]]-HITTERPROJECTIONS[[#This Row],[2B]]-HITTERPROJECTIONS[[#This Row],[3B]]-HITTERPROJECTIONS[[#This Row],[HR]]</calculatedColumnFormula>
    </tableColumn>
    <tableColumn id="4" name="2B" dataDxfId="141" dataCellStyle="Comma">
      <calculatedColumnFormula>IF(HITTERPROJECTIONS[[#This Row],[AB/2B]]&gt;0,HITTERPROJECTIONS[[#This Row],[AB]]/HITTERPROJECTIONS[[#This Row],[AB/2B]],0)</calculatedColumnFormula>
    </tableColumn>
    <tableColumn id="5" name="3B" dataDxfId="140" dataCellStyle="Comma">
      <calculatedColumnFormula>IF(HITTERPROJECTIONS[[#This Row],[AB/3B]]&gt;0,HITTERPROJECTIONS[[#This Row],[AB]]/HITTERPROJECTIONS[[#This Row],[AB/3B]],0)</calculatedColumnFormula>
    </tableColumn>
    <tableColumn id="6" name="HR" dataDxfId="139" dataCellStyle="Comma">
      <calculatedColumnFormula>HITTERPROJECTIONS[[#This Row],[HR/FB]]*HITTERPROJECTIONS[[#This Row],[FB%]]*(HITTERPROJECTIONS[[#This Row],[BIP]]+HITTERPROJECTIONS[[#This Row],[HR]])</calculatedColumnFormula>
    </tableColumn>
    <tableColumn id="38" name="R" dataDxfId="138" dataCellStyle="Comma">
      <calculatedColumnFormula>HITTERPROJECTIONS[[#This Row],[PA]]*HITTERPROJECTIONS[[#This Row],[R/PA]]</calculatedColumnFormula>
    </tableColumn>
    <tableColumn id="39" name="RBI" dataDxfId="137" dataCellStyle="Comma">
      <calculatedColumnFormula>HITTERPROJECTIONS[[#This Row],[PA]]*HITTERPROJECTIONS[[#This Row],[RBI/PA]]</calculatedColumnFormula>
    </tableColumn>
    <tableColumn id="9" name="BB" dataDxfId="136" dataCellStyle="Comma">
      <calculatedColumnFormula>HITTERPROJECTIONS[[#This Row],[BB%]]*HITTERPROJECTIONS[[#This Row],[PA]]</calculatedColumnFormula>
    </tableColumn>
    <tableColumn id="10" name="SO" dataDxfId="135" dataCellStyle="Comma">
      <calculatedColumnFormula>HITTERPROJECTIONS[[#This Row],[K%]]*HITTERPROJECTIONS[[#This Row],[PA]]</calculatedColumnFormula>
    </tableColumn>
    <tableColumn id="11" name="HBP" dataDxfId="134">
      <calculatedColumnFormula>IF(HITTERPROJECTIONS[[#This Row],[PA/HBP]]&gt;0,HITTERPROJECTIONS[[#This Row],[PA]]/HITTERPROJECTIONS[[#This Row],[PA/HBP]],0)</calculatedColumnFormula>
    </tableColumn>
    <tableColumn id="12" name="SF" dataDxfId="133">
      <calculatedColumnFormula>IF(HITTERPROJECTIONS[[#This Row],[PA/SF]]&gt;0,HITTERPROJECTIONS[[#This Row],[PA]]/HITTERPROJECTIONS[[#This Row],[PA/SF]],0)</calculatedColumnFormula>
    </tableColumn>
    <tableColumn id="13" name="SB" dataDxfId="132" dataCellStyle="Comma">
      <calculatedColumnFormula>IF(HITTERPROJECTIONS[[#This Row],[PA/SBA]]&gt;0,HITTERPROJECTIONS[[#This Row],[PA]]/HITTERPROJECTIONS[[#This Row],[PA/SBA]]*HITTERPROJECTIONS[[#This Row],[SB%]],0)</calculatedColumnFormula>
    </tableColumn>
    <tableColumn id="14" name="CS" dataDxfId="131">
      <calculatedColumnFormula>IF(HITTERPROJECTIONS[[#This Row],[PA/SBA]]&gt;0,HITTERPROJECTIONS[[#This Row],[PA]]/HITTERPROJECTIONS[[#This Row],[PA/SBA]]*(1-HITTERPROJECTIONS[[#This Row],[SB%]]),0)</calculatedColumnFormula>
    </tableColumn>
    <tableColumn id="15" name="AVG" dataDxfId="130" dataCellStyle="Comma">
      <calculatedColumnFormula>IF(HITTERPROJECTIONS[[#This Row],[HITS]]&gt;0,HITTERPROJECTIONS[[#This Row],[HITS]]/HITTERPROJECTIONS[[#This Row],[AB]],0)</calculatedColumnFormula>
    </tableColumn>
    <tableColumn id="16" name="OBP" dataDxfId="129" dataCellStyle="Comma">
      <calculatedColumnFormula>IFERROR((HITTERPROJECTIONS[[#This Row],[HITS]]+HITTERPROJECTIONS[[#This Row],[BB]]+HITTERPROJECTIONS[[#This Row],[HBP]])/(HITTERPROJECTIONS[[#This Row],[AB]]+HITTERPROJECTIONS[[#This Row],[BB]]+HITTERPROJECTIONS[[#This Row],[HBP]]+HITTERPROJECTIONS[[#This Row],[SF]]),0)</calculatedColumnFormula>
    </tableColumn>
    <tableColumn id="17" name="SLG" dataDxfId="128" dataCellStyle="Comma">
      <calculatedColumnFormula>IFERROR((HITTERPROJECTIONS[[#This Row],[1B]]+2*HITTERPROJECTIONS[[#This Row],[2B]]+3*HITTERPROJECTIONS[[#This Row],[3B]]+4*HITTERPROJECTIONS[[#This Row],[HR]])/HITTERPROJECTIONS[[#This Row],[AB]],0)</calculatedColumnFormula>
    </tableColumn>
    <tableColumn id="20" name="OPS" dataDxfId="127" dataCellStyle="Comma">
      <calculatedColumnFormula>HITTERPROJECTIONS[[#This Row],[OBP]]+HITTERPROJECTIONS[[#This Row],[SLG]]</calculatedColumnFormula>
    </tableColumn>
    <tableColumn id="21" name="BIP" dataDxfId="126" dataCellStyle="Comma">
      <calculatedColumnFormula>HITTERPROJECTIONS[[#This Row],[AB]]-HITTERPROJECTIONS[[#This Row],[SO]]-HITTERPROJECTIONS[[#This Row],[HR]]+HITTERPROJECTIONS[[#This Row],[SF]]</calculatedColumnFormula>
    </tableColumn>
    <tableColumn id="22" name="AB/2B" dataDxfId="125" dataCellStyle="Comma"/>
    <tableColumn id="23" name="AB/3B" dataDxfId="124" dataCellStyle="Comma"/>
    <tableColumn id="24" name="PA/HBP" dataDxfId="123" dataCellStyle="Comma"/>
    <tableColumn id="25" name="PA/SF" dataDxfId="122"/>
    <tableColumn id="26" name="PA/SBA" dataDxfId="121"/>
    <tableColumn id="27" name="SB%" dataDxfId="120" dataCellStyle="Percent"/>
    <tableColumn id="29" name="BB%" dataDxfId="119" dataCellStyle="Percent"/>
    <tableColumn id="30" name="K%" dataDxfId="118" dataCellStyle="Percent"/>
    <tableColumn id="31" name="BABIP" dataDxfId="117" dataCellStyle="Comma"/>
    <tableColumn id="32" name="GB%" dataDxfId="116" dataCellStyle="Percent"/>
    <tableColumn id="33" name="LD%" dataDxfId="115" dataCellStyle="Percent">
      <calculatedColumnFormula>1-HITTERPROJECTIONS[[#This Row],[GB%]]-HITTERPROJECTIONS[[#This Row],[FB%]]</calculatedColumnFormula>
    </tableColumn>
    <tableColumn id="34" name="FB%" dataDxfId="114" dataCellStyle="Percent"/>
    <tableColumn id="35" name="HR/FB" dataDxfId="113" dataCellStyle="Percent"/>
    <tableColumn id="7" name="R/PA" dataDxfId="112" dataCellStyle="Comma"/>
    <tableColumn id="8" name="RBI/PA" dataDxfId="111" dataCellStyle="Comma"/>
    <tableColumn id="18" name="Name" dataDxfId="110"/>
    <tableColumn id="19" name="Fangraphs ID" dataDxfId="109"/>
    <tableColumn id="37" name="Team" dataDxfId="108">
      <calculatedColumnFormula>VLOOKUP(HITTERPROJECTIONS[[#This Row],[Name]],PLAYERIDMAP!B:U,5,FALSE)</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7" name="Table7" displayName="Table7" ref="A4:AJ12" totalsRowShown="0" headerRowDxfId="107" dataDxfId="105" headerRowBorderDxfId="106" tableBorderDxfId="104" dataCellStyle="Percent">
  <tableColumns count="36">
    <tableColumn id="1" name="MAJOR LEAGUE SEASONS" dataDxfId="103"/>
    <tableColumn id="2" name="AB" dataDxfId="102"/>
    <tableColumn id="3" name="PA" dataDxfId="101"/>
    <tableColumn id="4" name="H" dataDxfId="100"/>
    <tableColumn id="5" name="1B" dataDxfId="99"/>
    <tableColumn id="6" name="2B" dataDxfId="98"/>
    <tableColumn id="7" name="3B" dataDxfId="97"/>
    <tableColumn id="8" name="HR" dataDxfId="96"/>
    <tableColumn id="9" name="R" dataDxfId="95"/>
    <tableColumn id="10" name="RBI" dataDxfId="94"/>
    <tableColumn id="11" name="BB" dataDxfId="93"/>
    <tableColumn id="12" name="SO" dataDxfId="92"/>
    <tableColumn id="13" name="HBP" dataDxfId="91"/>
    <tableColumn id="14" name="SF" dataDxfId="90"/>
    <tableColumn id="15" name="SB" dataDxfId="89"/>
    <tableColumn id="16" name="CS" dataDxfId="88"/>
    <tableColumn id="17" name="AVG" dataDxfId="87"/>
    <tableColumn id="18" name="OBP" dataDxfId="86"/>
    <tableColumn id="19" name="SLG" dataDxfId="85"/>
    <tableColumn id="20" name="OPS" dataDxfId="84"/>
    <tableColumn id="21" name="BIP" dataDxfId="83"/>
    <tableColumn id="22" name="AB/2B" dataDxfId="82" dataCellStyle="Comma">
      <calculatedColumnFormula>IFERROR(B5/F5,0)</calculatedColumnFormula>
    </tableColumn>
    <tableColumn id="23" name="AB/3B" dataDxfId="81" dataCellStyle="Comma">
      <calculatedColumnFormula>IFERROR(B5/G5,0)</calculatedColumnFormula>
    </tableColumn>
    <tableColumn id="24" name="PA/HBP" dataDxfId="80">
      <calculatedColumnFormula>IFERROR(C5/M5,0)</calculatedColumnFormula>
    </tableColumn>
    <tableColumn id="25" name="PA/SF" dataDxfId="79" dataCellStyle="Comma">
      <calculatedColumnFormula>IFERROR(C5/N5,0)</calculatedColumnFormula>
    </tableColumn>
    <tableColumn id="26" name="PA/SBA" dataDxfId="78">
      <calculatedColumnFormula>IFERROR(C5/(O5+P5),0)</calculatedColumnFormula>
    </tableColumn>
    <tableColumn id="27" name="SB%" dataDxfId="77" dataCellStyle="Percent">
      <calculatedColumnFormula>IFERROR(O5/(O5+P5),0)</calculatedColumnFormula>
    </tableColumn>
    <tableColumn id="28" name="BB%" dataDxfId="76" dataCellStyle="Percent"/>
    <tableColumn id="29" name="K%" dataDxfId="75" dataCellStyle="Percent"/>
    <tableColumn id="30" name="BABIP" dataDxfId="74"/>
    <tableColumn id="31" name="GB%" dataDxfId="73" dataCellStyle="Percent"/>
    <tableColumn id="32" name="LD%" dataDxfId="72" dataCellStyle="Percent"/>
    <tableColumn id="33" name="FB%" dataDxfId="71" dataCellStyle="Percent"/>
    <tableColumn id="34" name="HR/FB" dataDxfId="70" dataCellStyle="Percent"/>
    <tableColumn id="35" name="R/PA" dataDxfId="69"/>
    <tableColumn id="36" name="RBI/PA" dataDxfId="68"/>
  </tableColumns>
  <tableStyleInfo name="TableStyleMedium2" showFirstColumn="0" showLastColumn="0" showRowStripes="1" showColumnStripes="0"/>
</table>
</file>

<file path=xl/tables/table3.xml><?xml version="1.0" encoding="utf-8"?>
<table xmlns="http://schemas.openxmlformats.org/spreadsheetml/2006/main" id="11" name="Table11" displayName="Table11" ref="A14:AE28" totalsRowShown="0" headerRowDxfId="67" dataDxfId="65" headerRowBorderDxfId="66" tableBorderDxfId="64" dataCellStyle="Percent">
  <tableColumns count="31">
    <tableColumn id="1" name="MINOR LEAGUE SEASONS" dataDxfId="63"/>
    <tableColumn id="2" name="AB" dataDxfId="62"/>
    <tableColumn id="3" name="PA" dataDxfId="61"/>
    <tableColumn id="4" name="H" dataDxfId="60"/>
    <tableColumn id="5" name="1B" dataDxfId="59"/>
    <tableColumn id="6" name="2B" dataDxfId="58"/>
    <tableColumn id="7" name="3B" dataDxfId="57"/>
    <tableColumn id="8" name="HR" dataDxfId="56"/>
    <tableColumn id="9" name="R" dataDxfId="55"/>
    <tableColumn id="10" name="RBI" dataDxfId="54"/>
    <tableColumn id="11" name="BB" dataDxfId="53"/>
    <tableColumn id="12" name="SO" dataDxfId="52"/>
    <tableColumn id="13" name="HBP" dataDxfId="51"/>
    <tableColumn id="14" name="SF" dataDxfId="50"/>
    <tableColumn id="15" name="SB" dataDxfId="49"/>
    <tableColumn id="16" name="CS" dataDxfId="48"/>
    <tableColumn id="17" name="AVG" dataDxfId="47">
      <calculatedColumnFormula>IFERROR(D15/B15,0)</calculatedColumnFormula>
    </tableColumn>
    <tableColumn id="18" name="OBP" dataDxfId="46"/>
    <tableColumn id="19" name="SLG" dataDxfId="45">
      <calculatedColumnFormula>IFERROR((E15+2*F15+3*G15+4*H15)/B15,0)</calculatedColumnFormula>
    </tableColumn>
    <tableColumn id="20" name="OPS" dataDxfId="44">
      <calculatedColumnFormula>IFERROR(R15+S15,0)</calculatedColumnFormula>
    </tableColumn>
    <tableColumn id="21" name="BIP" dataDxfId="43">
      <calculatedColumnFormula>B15-L15-H15+N15</calculatedColumnFormula>
    </tableColumn>
    <tableColumn id="22" name="AB/2B" dataDxfId="42" dataCellStyle="Comma">
      <calculatedColumnFormula>IFERROR(B15/F15,0)</calculatedColumnFormula>
    </tableColumn>
    <tableColumn id="23" name="AB/3B" dataDxfId="41" dataCellStyle="Comma">
      <calculatedColumnFormula>IFERROR(B15/G15,0)</calculatedColumnFormula>
    </tableColumn>
    <tableColumn id="24" name="PA/HBP" dataDxfId="40">
      <calculatedColumnFormula>IFERROR(C15/M15,0)</calculatedColumnFormula>
    </tableColumn>
    <tableColumn id="25" name="PA/SF" dataDxfId="39" dataCellStyle="Comma">
      <calculatedColumnFormula>IFERROR(C15/N15,0)</calculatedColumnFormula>
    </tableColumn>
    <tableColumn id="26" name="PA/SBA" dataDxfId="38">
      <calculatedColumnFormula>IFERROR(C15/(O15+P15),0)</calculatedColumnFormula>
    </tableColumn>
    <tableColumn id="27" name="SB%" dataDxfId="37" dataCellStyle="Percent">
      <calculatedColumnFormula>IFERROR(O15/(O15+P15),0)</calculatedColumnFormula>
    </tableColumn>
    <tableColumn id="28" name="BB%" dataDxfId="36" dataCellStyle="Percent">
      <calculatedColumnFormula>IFERROR(K15/C15,0)</calculatedColumnFormula>
    </tableColumn>
    <tableColumn id="29" name="K%" dataDxfId="35" dataCellStyle="Percent">
      <calculatedColumnFormula>IFERROR(L15/C15,0)</calculatedColumnFormula>
    </tableColumn>
    <tableColumn id="30" name="BABIP" dataDxfId="34">
      <calculatedColumnFormula>IFERROR((D15-H15)/(B15-L15-H15+N15),0)</calculatedColumnFormula>
    </tableColumn>
    <tableColumn id="31" name="YEAR" dataDxfId="33" dataCellStyle="Percent"/>
  </tableColumns>
  <tableStyleInfo name="TableStyleMedium2" showFirstColumn="0" showLastColumn="0" showRowStripes="1" showColumnStripes="0"/>
</table>
</file>

<file path=xl/tables/table4.xml><?xml version="1.0" encoding="utf-8"?>
<table xmlns="http://schemas.openxmlformats.org/spreadsheetml/2006/main" id="9" name="PLAYERIDMAP" displayName="PLAYERIDMAP" ref="A1:AC5" totalsRowShown="0" dataDxfId="32">
  <autoFilter ref="A1:AC5"/>
  <sortState ref="A2:AC1390">
    <sortCondition ref="AC1:AC1390"/>
  </sortState>
  <tableColumns count="29">
    <tableColumn id="1" name="IDPLAYER" dataDxfId="31"/>
    <tableColumn id="2" name="PLAYERNAME" dataDxfId="30"/>
    <tableColumn id="21" name="BIRTHDATE" dataDxfId="29"/>
    <tableColumn id="6" name="FIRSTNAME" dataDxfId="28">
      <calculatedColumnFormula>LEFT(B2,FIND(" ",B2,1)-1)</calculatedColumnFormula>
    </tableColumn>
    <tableColumn id="5" name="LASTNAME" dataDxfId="27">
      <calculatedColumnFormula>MID(B2,FIND(" ",B2,1)+1,255)</calculatedColumnFormula>
    </tableColumn>
    <tableColumn id="3" name="TEAM" dataDxfId="26"/>
    <tableColumn id="13" name="LG" dataDxfId="25" dataCellStyle="Normal 2"/>
    <tableColumn id="7" name="POS" dataDxfId="24"/>
    <tableColumn id="4" name="IDFANGRAPHS" dataDxfId="23"/>
    <tableColumn id="8" name="MLBID" dataDxfId="22"/>
    <tableColumn id="9" name="MLBNAME" dataDxfId="21"/>
    <tableColumn id="12" name="CBSID" dataDxfId="20"/>
    <tableColumn id="14" name="CBSNAME" dataDxfId="19"/>
    <tableColumn id="15" name="CBSFAN" dataDxfId="18"/>
    <tableColumn id="16" name="RETROID" dataDxfId="17"/>
    <tableColumn id="17" name="BREFID" dataDxfId="16"/>
    <tableColumn id="18" name="NFBCID" dataDxfId="15"/>
    <tableColumn id="19" name="NFBCLNFN" dataDxfId="14"/>
    <tableColumn id="20" name="ESPNID" dataDxfId="13"/>
    <tableColumn id="11" name="ESPNNAME" dataDxfId="12"/>
    <tableColumn id="10" name="KFFLNAME" dataDxfId="11"/>
    <tableColumn id="22" name="DAVENPORTID" dataDxfId="10"/>
    <tableColumn id="23" name="BPID" dataDxfId="9"/>
    <tableColumn id="24" name="YAHOOID" dataDxfId="8"/>
    <tableColumn id="25" name="YAHOONAME" dataDxfId="7"/>
    <tableColumn id="26" name="MBNAME" dataDxfId="6"/>
    <tableColumn id="27" name="BATS" dataDxfId="5"/>
    <tableColumn id="28" name="THROWS" dataDxfId="4"/>
    <tableColumn id="29" name="KEEP" dataDxfId="3"/>
  </tableColumns>
  <tableStyleInfo name="TableStyleMedium2" showFirstColumn="0" showLastColumn="0" showRowStripes="1" showColumnStripes="0"/>
</table>
</file>

<file path=xl/tables/table5.xml><?xml version="1.0" encoding="utf-8"?>
<table xmlns="http://schemas.openxmlformats.org/spreadsheetml/2006/main" id="1" name="AgeTable" displayName="AgeTable" ref="A1:B24" totalsRowShown="0" dataDxfId="2">
  <autoFilter ref="A1:B24"/>
  <tableColumns count="2">
    <tableColumn id="1" name="AGE" dataDxfId="1"/>
    <tableColumn id="2" name="FACTOR"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G20"/>
  <sheetViews>
    <sheetView workbookViewId="0">
      <selection activeCell="A7" sqref="A7:G7"/>
    </sheetView>
  </sheetViews>
  <sheetFormatPr defaultRowHeight="15" customHeight="1" x14ac:dyDescent="0.25"/>
  <cols>
    <col min="1" max="1" width="42.28515625" customWidth="1"/>
    <col min="2" max="2" width="11.5703125" bestFit="1" customWidth="1"/>
    <col min="3" max="3" width="14.28515625" bestFit="1" customWidth="1"/>
    <col min="4" max="4" width="10.5703125" bestFit="1" customWidth="1"/>
    <col min="5" max="5" width="11.85546875" customWidth="1"/>
    <col min="7" max="7" width="20.85546875" customWidth="1"/>
    <col min="14" max="15" width="9.140625" customWidth="1"/>
  </cols>
  <sheetData>
    <row r="1" spans="1:7" ht="50.25" customHeight="1" x14ac:dyDescent="0.25">
      <c r="A1" s="137" t="s">
        <v>516</v>
      </c>
      <c r="B1" s="138"/>
      <c r="C1" s="138"/>
      <c r="D1" s="138"/>
      <c r="E1" s="138"/>
      <c r="F1" s="138"/>
      <c r="G1" s="139"/>
    </row>
    <row r="2" spans="1:7" x14ac:dyDescent="0.25">
      <c r="A2" s="20"/>
      <c r="B2" s="23" t="s">
        <v>511</v>
      </c>
      <c r="C2" s="14"/>
      <c r="D2" s="14"/>
      <c r="E2" s="14"/>
      <c r="F2" s="14"/>
      <c r="G2" s="14"/>
    </row>
    <row r="3" spans="1:7" x14ac:dyDescent="0.25">
      <c r="A3" s="14"/>
      <c r="B3" s="14"/>
      <c r="C3" s="14"/>
      <c r="D3" s="14"/>
      <c r="E3" s="14"/>
      <c r="F3" s="14"/>
      <c r="G3" s="14"/>
    </row>
    <row r="4" spans="1:7" ht="18.75" x14ac:dyDescent="0.3">
      <c r="A4" s="15" t="s">
        <v>473</v>
      </c>
      <c r="B4" s="14"/>
      <c r="C4" s="14"/>
      <c r="D4" s="14"/>
      <c r="E4" s="14"/>
      <c r="F4" s="14"/>
      <c r="G4" s="14"/>
    </row>
    <row r="5" spans="1:7" ht="21" customHeight="1" x14ac:dyDescent="0.3">
      <c r="A5" s="15" t="s">
        <v>521</v>
      </c>
      <c r="B5" s="14"/>
      <c r="C5" s="14"/>
      <c r="D5" s="14"/>
      <c r="E5" s="14"/>
      <c r="F5" s="14"/>
      <c r="G5" s="14"/>
    </row>
    <row r="6" spans="1:7" ht="25.5" customHeight="1" x14ac:dyDescent="0.3">
      <c r="A6" s="15" t="s">
        <v>517</v>
      </c>
      <c r="B6" s="14"/>
      <c r="C6" s="14"/>
      <c r="D6" s="14"/>
      <c r="E6" s="14"/>
      <c r="F6" s="14"/>
      <c r="G6" s="14"/>
    </row>
    <row r="7" spans="1:7" ht="111" customHeight="1" x14ac:dyDescent="0.25">
      <c r="A7" s="141" t="s">
        <v>512</v>
      </c>
      <c r="B7" s="141"/>
      <c r="C7" s="141"/>
      <c r="D7" s="141"/>
      <c r="E7" s="141"/>
      <c r="F7" s="141"/>
      <c r="G7" s="141"/>
    </row>
    <row r="8" spans="1:7" ht="27.75" customHeight="1" x14ac:dyDescent="0.3">
      <c r="A8" s="15" t="s">
        <v>518</v>
      </c>
      <c r="B8" s="14"/>
      <c r="C8" s="14"/>
      <c r="D8" s="14"/>
      <c r="E8" s="14"/>
      <c r="F8" s="14"/>
      <c r="G8" s="14"/>
    </row>
    <row r="9" spans="1:7" x14ac:dyDescent="0.25">
      <c r="A9" s="14" t="s">
        <v>470</v>
      </c>
      <c r="B9" s="20">
        <v>2015</v>
      </c>
      <c r="C9" s="14"/>
      <c r="D9" s="14"/>
      <c r="E9" s="14"/>
      <c r="F9" s="14"/>
      <c r="G9" s="14"/>
    </row>
    <row r="10" spans="1:7" x14ac:dyDescent="0.25">
      <c r="A10" s="14" t="s">
        <v>471</v>
      </c>
      <c r="B10" s="21">
        <v>42095</v>
      </c>
      <c r="C10" s="14"/>
      <c r="D10" s="14"/>
      <c r="E10" s="14"/>
      <c r="F10" s="14"/>
      <c r="G10" s="14"/>
    </row>
    <row r="11" spans="1:7" x14ac:dyDescent="0.25">
      <c r="A11" s="14"/>
      <c r="B11" s="13"/>
      <c r="C11" s="14"/>
      <c r="D11" s="14"/>
      <c r="E11" s="14"/>
      <c r="F11" s="14"/>
      <c r="G11" s="14"/>
    </row>
    <row r="12" spans="1:7" ht="18.75" x14ac:dyDescent="0.3">
      <c r="A12" s="15" t="s">
        <v>519</v>
      </c>
      <c r="B12" s="14"/>
      <c r="C12" s="14"/>
      <c r="D12" s="14"/>
      <c r="E12" s="14"/>
      <c r="F12" s="14"/>
      <c r="G12" s="14"/>
    </row>
    <row r="13" spans="1:7" ht="43.5" customHeight="1" x14ac:dyDescent="0.25">
      <c r="A13" s="141" t="s">
        <v>472</v>
      </c>
      <c r="B13" s="141"/>
      <c r="C13" s="141"/>
      <c r="D13" s="141"/>
      <c r="E13" s="141"/>
      <c r="F13" s="141"/>
      <c r="G13" s="141"/>
    </row>
    <row r="14" spans="1:7" x14ac:dyDescent="0.25">
      <c r="A14" s="140" t="s">
        <v>454</v>
      </c>
      <c r="B14" s="140"/>
      <c r="C14" s="140"/>
      <c r="D14" s="140"/>
      <c r="E14" s="14"/>
      <c r="F14" s="14"/>
      <c r="G14" s="14"/>
    </row>
    <row r="15" spans="1:7" x14ac:dyDescent="0.25">
      <c r="A15" s="19" t="s">
        <v>50</v>
      </c>
      <c r="B15" s="19" t="s">
        <v>2</v>
      </c>
      <c r="C15" s="19" t="s">
        <v>11</v>
      </c>
      <c r="D15" s="19" t="s">
        <v>10</v>
      </c>
      <c r="E15" s="14"/>
      <c r="F15" s="14"/>
      <c r="G15" s="14"/>
    </row>
    <row r="16" spans="1:7" x14ac:dyDescent="0.25">
      <c r="A16" s="16">
        <f>A17-1</f>
        <v>2012</v>
      </c>
      <c r="B16" s="22">
        <v>184179</v>
      </c>
      <c r="C16" s="22">
        <v>19999</v>
      </c>
      <c r="D16" s="22">
        <v>21017</v>
      </c>
      <c r="E16" s="14"/>
      <c r="F16" s="18" t="str">
        <f>HYPERLINK("http://www.fangraphs.com/leaders.aspx?pos=all&amp;stats=bat&amp;lg=all&amp;qual=0&amp;type=8&amp;season="&amp;A16&amp;"&amp;month=0&amp;season1="&amp;A16&amp;"&amp;ind=0&amp;team=0,ss&amp;rost=0&amp;age=0&amp;filter=&amp;players=0","Click Here to Get the Season Stats for "&amp;A16)</f>
        <v>Click Here to Get the Season Stats for 2012</v>
      </c>
      <c r="G16" s="14"/>
    </row>
    <row r="17" spans="1:7" x14ac:dyDescent="0.25">
      <c r="A17" s="16">
        <f>A18-1</f>
        <v>2013</v>
      </c>
      <c r="B17" s="22">
        <v>184873</v>
      </c>
      <c r="C17" s="22">
        <v>19272</v>
      </c>
      <c r="D17" s="22">
        <v>20255</v>
      </c>
      <c r="E17" s="14"/>
      <c r="F17" s="18" t="str">
        <f>HYPERLINK("http://www.fangraphs.com/leaders.aspx?pos=all&amp;stats=bat&amp;lg=all&amp;qual=0&amp;type=8&amp;season="&amp;A17&amp;"&amp;month=0&amp;season1="&amp;A17&amp;"&amp;ind=0&amp;team=0,ss&amp;rost=0&amp;age=0&amp;filter=&amp;players=0","Click Here to Get the Season Stats for "&amp;A17)</f>
        <v>Click Here to Get the Season Stats for 2013</v>
      </c>
      <c r="G17" s="14"/>
    </row>
    <row r="18" spans="1:7" x14ac:dyDescent="0.25">
      <c r="A18" s="16">
        <f>MLBSeason-1</f>
        <v>2014</v>
      </c>
      <c r="B18" s="22">
        <v>183928</v>
      </c>
      <c r="C18" s="22">
        <v>18745</v>
      </c>
      <c r="D18" s="22">
        <v>19761</v>
      </c>
      <c r="E18" s="14"/>
      <c r="F18" s="18" t="str">
        <f>HYPERLINK("http://www.fangraphs.com/leaders.aspx?pos=all&amp;stats=bat&amp;lg=all&amp;qual=0&amp;type=8&amp;season="&amp;A18&amp;"&amp;month=0&amp;season1="&amp;A18&amp;"&amp;ind=0&amp;team=0,ss&amp;rost=0&amp;age=0&amp;filter=&amp;players=0","Click Here to Get the Season Stats for "&amp;A18)</f>
        <v>Click Here to Get the Season Stats for 2014</v>
      </c>
      <c r="G18" s="14"/>
    </row>
    <row r="19" spans="1:7" x14ac:dyDescent="0.25">
      <c r="A19" s="14"/>
      <c r="B19" s="14"/>
      <c r="C19" s="14"/>
      <c r="D19" s="14"/>
      <c r="E19" s="17"/>
      <c r="F19" s="14"/>
      <c r="G19" s="14"/>
    </row>
    <row r="20" spans="1:7" ht="18.75" x14ac:dyDescent="0.3">
      <c r="A20" s="15" t="s">
        <v>520</v>
      </c>
      <c r="B20" s="14"/>
      <c r="C20" s="14"/>
      <c r="D20" s="14"/>
      <c r="E20" s="14"/>
      <c r="F20" s="14"/>
      <c r="G20" s="14"/>
    </row>
  </sheetData>
  <mergeCells count="4">
    <mergeCell ref="A1:G1"/>
    <mergeCell ref="A14:D14"/>
    <mergeCell ref="A13:G13"/>
    <mergeCell ref="A7:G7"/>
  </mergeCells>
  <dataValidations count="1">
    <dataValidation type="list" allowBlank="1" showInputMessage="1" showErrorMessage="1" sqref="B9">
      <formula1>"2014, 2015, 2016, 2016, 2017, 2018, 2019, 2020, 2021, 2022, 2023, 2024, 2025"</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1189B7"/>
  </sheetPr>
  <dimension ref="A1:AR34"/>
  <sheetViews>
    <sheetView tabSelected="1" zoomScaleNormal="100" workbookViewId="0">
      <pane xSplit="3" ySplit="30" topLeftCell="D31" activePane="bottomRight" state="frozen"/>
      <selection pane="topRight" activeCell="D1" sqref="D1"/>
      <selection pane="bottomLeft" activeCell="A25" sqref="A25"/>
      <selection pane="bottomRight" activeCell="B1" sqref="B1"/>
    </sheetView>
  </sheetViews>
  <sheetFormatPr defaultRowHeight="15" outlineLevelRow="1" x14ac:dyDescent="0.25"/>
  <cols>
    <col min="1" max="1" width="28" style="43" customWidth="1"/>
    <col min="2" max="2" width="21" style="43" customWidth="1"/>
    <col min="3" max="3" width="11.7109375" style="46" customWidth="1"/>
    <col min="4" max="4" width="12.5703125" style="109" bestFit="1" customWidth="1"/>
    <col min="5" max="5" width="7.7109375" style="46" bestFit="1" customWidth="1"/>
    <col min="6" max="6" width="11.140625" style="110" bestFit="1" customWidth="1"/>
    <col min="7" max="7" width="9.140625" style="46" bestFit="1" customWidth="1"/>
    <col min="8" max="8" width="8.7109375" style="46" customWidth="1"/>
    <col min="9" max="9" width="6.7109375" style="46" bestFit="1" customWidth="1"/>
    <col min="10" max="10" width="7.42578125" style="43" customWidth="1"/>
    <col min="11" max="11" width="7.28515625" style="43" customWidth="1"/>
    <col min="12" max="12" width="7.28515625" style="46" customWidth="1"/>
    <col min="13" max="13" width="12.7109375" style="46" bestFit="1" customWidth="1"/>
    <col min="14" max="16" width="6.85546875" style="46" customWidth="1"/>
    <col min="17" max="18" width="9.140625" style="46"/>
    <col min="19" max="19" width="9.140625" style="109"/>
    <col min="20" max="21" width="9.140625" style="48"/>
    <col min="22" max="23" width="9.7109375" style="48" customWidth="1"/>
    <col min="24" max="24" width="10.140625" style="46" customWidth="1"/>
    <col min="25" max="25" width="11.85546875" style="46" customWidth="1"/>
    <col min="26" max="26" width="11.5703125" style="46" customWidth="1"/>
    <col min="27" max="27" width="9.42578125" style="46" customWidth="1"/>
    <col min="28" max="28" width="10" style="109" customWidth="1"/>
    <col min="29" max="29" width="8.28515625" style="109" customWidth="1"/>
    <col min="30" max="32" width="9.140625" style="111"/>
    <col min="33" max="33" width="9.140625" style="48"/>
    <col min="34" max="34" width="10.28515625" style="111" customWidth="1"/>
    <col min="35" max="35" width="12" style="111" bestFit="1" customWidth="1"/>
    <col min="36" max="36" width="9.140625" style="111"/>
    <col min="37" max="37" width="22.85546875" style="111" bestFit="1" customWidth="1"/>
    <col min="38" max="38" width="12.28515625" style="97" customWidth="1"/>
    <col min="39" max="39" width="12" style="97" customWidth="1"/>
    <col min="40" max="40" width="13.140625" style="43" bestFit="1" customWidth="1"/>
    <col min="41" max="41" width="10.7109375" style="43" customWidth="1"/>
    <col min="42" max="42" width="12.42578125" style="43" bestFit="1" customWidth="1"/>
    <col min="43" max="44" width="13.140625" style="43" bestFit="1" customWidth="1"/>
    <col min="45" max="16384" width="9.140625" style="43"/>
  </cols>
  <sheetData>
    <row r="1" spans="1:44" x14ac:dyDescent="0.25">
      <c r="A1" s="38" t="s">
        <v>474</v>
      </c>
      <c r="B1" s="39" t="s">
        <v>39</v>
      </c>
      <c r="C1" s="40"/>
      <c r="D1" s="148" t="s">
        <v>493</v>
      </c>
      <c r="E1" s="149"/>
      <c r="F1" s="150"/>
      <c r="G1" s="41" t="s">
        <v>494</v>
      </c>
      <c r="H1" s="42" t="s">
        <v>499</v>
      </c>
      <c r="I1" s="43"/>
      <c r="L1" s="43"/>
      <c r="M1" s="44" t="s">
        <v>452</v>
      </c>
      <c r="N1" s="45">
        <f>MLBSeason-3</f>
        <v>2012</v>
      </c>
      <c r="O1" s="45">
        <f>MLBSeason-2</f>
        <v>2013</v>
      </c>
      <c r="P1" s="45">
        <f>MLBSeason-1</f>
        <v>2014</v>
      </c>
      <c r="S1" s="40"/>
      <c r="T1" s="40"/>
      <c r="U1" s="40"/>
      <c r="V1" s="40"/>
      <c r="W1" s="40"/>
      <c r="X1" s="40"/>
      <c r="Y1" s="40"/>
      <c r="Z1" s="40"/>
      <c r="AA1" s="40"/>
      <c r="AB1" s="40"/>
      <c r="AC1" s="40"/>
      <c r="AD1" s="40"/>
      <c r="AE1" s="40"/>
      <c r="AF1" s="40"/>
      <c r="AG1" s="43"/>
      <c r="AH1" s="43"/>
      <c r="AI1" s="43"/>
      <c r="AJ1" s="43"/>
      <c r="AK1" s="47" t="s">
        <v>469</v>
      </c>
      <c r="AL1" s="48">
        <f>VLOOKUP(AN1,AgeTable[#All],2,FALSE)</f>
        <v>1.03</v>
      </c>
      <c r="AM1" s="47" t="s">
        <v>453</v>
      </c>
      <c r="AN1" s="49">
        <f>ROUND((SeasonStartDate-VLOOKUP(B1,PLAYERIDMAP!B:C,2,FALSE))/365,0)</f>
        <v>24</v>
      </c>
      <c r="AO1" s="50" t="s">
        <v>466</v>
      </c>
      <c r="AP1" s="51">
        <f ca="1">AL10/(AL10+1200)</f>
        <v>0.8737639385651168</v>
      </c>
      <c r="AQ1" s="52" t="s">
        <v>488</v>
      </c>
      <c r="AR1" s="43">
        <f ca="1">IF(C7+C25&gt;0,1,0)+IF(C8+C26&gt;0,1,0)+IF(C9+C27&gt;0,1,0)</f>
        <v>3</v>
      </c>
    </row>
    <row r="2" spans="1:44" x14ac:dyDescent="0.25">
      <c r="A2" s="38" t="s">
        <v>495</v>
      </c>
      <c r="B2" s="53">
        <f>IFERROR(INDEX(PLAYERIDMAP[],MATCH(B1,PLAYERIDMAP[PLAYERNAME],0),COLUMN(PLAYERIDMAP[IDFANGRAPHS])),"Not Found")</f>
        <v>10155</v>
      </c>
      <c r="C2" s="40"/>
      <c r="D2" s="54" t="str">
        <f>HYPERLINK("http://www.fangraphs.com/statss.aspx?playerid="&amp;$B$2&amp;"#standard","STD")</f>
        <v>STD</v>
      </c>
      <c r="E2" s="54" t="str">
        <f>HYPERLINK("http://www.fangraphs.com/statss.aspx?playerid="&amp;$B$2&amp;"#advanced","ADV")</f>
        <v>ADV</v>
      </c>
      <c r="F2" s="54" t="str">
        <f>HYPERLINK("http://www.fangraphs.com/statss.aspx?playerid="&amp;$B$2&amp;"#battedball","BATBALL")</f>
        <v>BATBALL</v>
      </c>
      <c r="G2" s="55" t="str">
        <f>HYPERLINK("http://www.baseball-reference.com/players/"&amp;LEFT(INDEX(PLAYERIDMAP[],MATCH(B2,PLAYERIDMAP[IDFANGRAPHS],0),COLUMN(PLAYERIDMAP[BREFID]),1))&amp;"/"&amp;INDEX(PLAYERIDMAP[],MATCH(B2,PLAYERIDMAP[IDFANGRAPHS],0),COLUMN(PLAYERIDMAP[BREFID]))&amp;"-bat.shtml","BAT")</f>
        <v>BAT</v>
      </c>
      <c r="H2" s="54" t="str">
        <f>HYPERLINK("http://www.prosportstransactions.com/baseball/Search/SearchResults.php?Player="&amp;B1&amp;"&amp;Team=&amp;BeginDate=&amp;EndDate=&amp;DLChkBx=yes&amp;InjuriesChkBx=yes&amp;submit=Search","Injuries")</f>
        <v>Injuries</v>
      </c>
      <c r="I2" s="43"/>
      <c r="L2" s="43"/>
      <c r="M2" s="46" t="s">
        <v>489</v>
      </c>
      <c r="N2" s="56">
        <f ca="1">'Extract STANDARD'!H70</f>
        <v>139</v>
      </c>
      <c r="O2" s="56">
        <f ca="1">'Extract STANDARD'!H71</f>
        <v>157</v>
      </c>
      <c r="P2" s="56">
        <f ca="1">'Extract STANDARD'!H72</f>
        <v>157</v>
      </c>
      <c r="S2" s="40"/>
      <c r="T2" s="40"/>
      <c r="U2" s="40"/>
      <c r="V2" s="40"/>
      <c r="W2" s="40"/>
      <c r="X2" s="40"/>
      <c r="Y2" s="40"/>
      <c r="Z2" s="40"/>
      <c r="AA2" s="40"/>
      <c r="AB2" s="40"/>
      <c r="AC2" s="40"/>
      <c r="AD2" s="40"/>
      <c r="AE2" s="40"/>
      <c r="AF2" s="40"/>
      <c r="AG2" s="40"/>
      <c r="AH2" s="47" t="s">
        <v>467</v>
      </c>
      <c r="AI2" s="57">
        <f ca="1">($AP$1*AM10)+((1-$AP$1)*AQ10)</f>
        <v>0.16168706148152887</v>
      </c>
      <c r="AJ2" s="57">
        <f ca="1">($AP$1*AN10)+((1-$AP$1)*AR10)</f>
        <v>0.13832632543384757</v>
      </c>
      <c r="AK2" s="145" t="s">
        <v>465</v>
      </c>
      <c r="AL2" s="146"/>
      <c r="AM2" s="146"/>
      <c r="AN2" s="146"/>
      <c r="AO2" s="146"/>
      <c r="AP2" s="146"/>
      <c r="AQ2" s="146"/>
      <c r="AR2" s="147"/>
    </row>
    <row r="3" spans="1:44" x14ac:dyDescent="0.25">
      <c r="A3" s="58"/>
      <c r="B3" s="59"/>
      <c r="C3" s="40"/>
      <c r="D3" s="60"/>
      <c r="E3" s="61"/>
      <c r="F3" s="60"/>
      <c r="G3" s="61"/>
      <c r="H3" s="60"/>
      <c r="I3" s="62"/>
      <c r="K3" s="47"/>
      <c r="S3" s="40"/>
      <c r="T3" s="40"/>
      <c r="U3" s="40"/>
      <c r="V3" s="40"/>
      <c r="W3" s="40"/>
      <c r="X3" s="40"/>
      <c r="Y3" s="40"/>
      <c r="Z3" s="40"/>
      <c r="AA3" s="63" t="str">
        <f>A9&amp;" MLB League Average:"</f>
        <v>2014 MLB League Average:</v>
      </c>
      <c r="AB3" s="64">
        <f ca="1">'Extract ADVANCED'!H72</f>
        <v>7.5999999999999998E-2</v>
      </c>
      <c r="AC3" s="64">
        <f ca="1">'Extract ADVANCED'!I72</f>
        <v>0.20399999999999999</v>
      </c>
      <c r="AD3" s="65">
        <f ca="1">'Extract ADVANCED'!Q72</f>
        <v>0.29899999999999999</v>
      </c>
      <c r="AE3" s="40"/>
      <c r="AF3" s="40"/>
      <c r="AG3" s="40"/>
      <c r="AH3" s="47" t="s">
        <v>460</v>
      </c>
      <c r="AI3" s="66">
        <f ca="1">AI2*$AL$1</f>
        <v>0.16653767332597474</v>
      </c>
      <c r="AJ3" s="66">
        <f ca="1">AJ2*$AL$1</f>
        <v>0.14247611519686301</v>
      </c>
      <c r="AK3" s="67"/>
      <c r="AL3" s="142" t="s">
        <v>468</v>
      </c>
      <c r="AM3" s="143"/>
      <c r="AN3" s="144"/>
      <c r="AO3" s="142" t="s">
        <v>51</v>
      </c>
      <c r="AP3" s="143"/>
      <c r="AQ3" s="143"/>
      <c r="AR3" s="143"/>
    </row>
    <row r="4" spans="1:44" s="70" customFormat="1" x14ac:dyDescent="0.25">
      <c r="A4" s="44" t="s">
        <v>480</v>
      </c>
      <c r="B4" s="68" t="s">
        <v>1</v>
      </c>
      <c r="C4" s="68" t="s">
        <v>2</v>
      </c>
      <c r="D4" s="68" t="s">
        <v>46</v>
      </c>
      <c r="E4" s="68" t="s">
        <v>4</v>
      </c>
      <c r="F4" s="68" t="s">
        <v>5</v>
      </c>
      <c r="G4" s="68" t="s">
        <v>6</v>
      </c>
      <c r="H4" s="68" t="s">
        <v>7</v>
      </c>
      <c r="I4" s="68" t="s">
        <v>10</v>
      </c>
      <c r="J4" s="68" t="s">
        <v>11</v>
      </c>
      <c r="K4" s="68" t="s">
        <v>12</v>
      </c>
      <c r="L4" s="68" t="s">
        <v>13</v>
      </c>
      <c r="M4" s="68" t="s">
        <v>14</v>
      </c>
      <c r="N4" s="68" t="s">
        <v>15</v>
      </c>
      <c r="O4" s="68" t="s">
        <v>16</v>
      </c>
      <c r="P4" s="68" t="s">
        <v>17</v>
      </c>
      <c r="Q4" s="68" t="s">
        <v>18</v>
      </c>
      <c r="R4" s="68" t="s">
        <v>19</v>
      </c>
      <c r="S4" s="68" t="s">
        <v>20</v>
      </c>
      <c r="T4" s="68" t="s">
        <v>21</v>
      </c>
      <c r="U4" s="68" t="s">
        <v>22</v>
      </c>
      <c r="V4" s="69" t="s">
        <v>23</v>
      </c>
      <c r="W4" s="69" t="s">
        <v>24</v>
      </c>
      <c r="X4" s="68" t="s">
        <v>25</v>
      </c>
      <c r="Y4" s="68" t="s">
        <v>26</v>
      </c>
      <c r="Z4" s="68" t="s">
        <v>27</v>
      </c>
      <c r="AA4" s="68" t="s">
        <v>28</v>
      </c>
      <c r="AB4" s="68" t="s">
        <v>29</v>
      </c>
      <c r="AC4" s="68" t="s">
        <v>30</v>
      </c>
      <c r="AD4" s="68" t="s">
        <v>31</v>
      </c>
      <c r="AE4" s="68" t="s">
        <v>32</v>
      </c>
      <c r="AF4" s="68" t="s">
        <v>33</v>
      </c>
      <c r="AG4" s="68" t="s">
        <v>34</v>
      </c>
      <c r="AH4" s="68" t="s">
        <v>35</v>
      </c>
      <c r="AI4" s="68" t="s">
        <v>8</v>
      </c>
      <c r="AJ4" s="68" t="s">
        <v>9</v>
      </c>
      <c r="AK4" s="45" t="s">
        <v>464</v>
      </c>
      <c r="AL4" s="45" t="s">
        <v>461</v>
      </c>
      <c r="AM4" s="45" t="s">
        <v>463</v>
      </c>
      <c r="AN4" s="45" t="s">
        <v>462</v>
      </c>
      <c r="AO4" s="45" t="s">
        <v>464</v>
      </c>
      <c r="AP4" s="45" t="s">
        <v>461</v>
      </c>
      <c r="AQ4" s="45" t="s">
        <v>463</v>
      </c>
      <c r="AR4" s="45" t="s">
        <v>462</v>
      </c>
    </row>
    <row r="5" spans="1:44" s="70" customFormat="1" x14ac:dyDescent="0.25">
      <c r="A5" s="26">
        <f>MLBSeason-5</f>
        <v>2010</v>
      </c>
      <c r="B5" s="27">
        <f ca="1">'Extract STANDARD'!I68</f>
        <v>0</v>
      </c>
      <c r="C5" s="27">
        <f ca="1">'Extract STANDARD'!J68</f>
        <v>0</v>
      </c>
      <c r="D5" s="27">
        <f ca="1">'Extract STANDARD'!K68</f>
        <v>0</v>
      </c>
      <c r="E5" s="27">
        <f ca="1">'Extract STANDARD'!L68</f>
        <v>0</v>
      </c>
      <c r="F5" s="27">
        <f ca="1">'Extract STANDARD'!M68</f>
        <v>0</v>
      </c>
      <c r="G5" s="27">
        <f ca="1">'Extract STANDARD'!N68</f>
        <v>0</v>
      </c>
      <c r="H5" s="27">
        <f ca="1">'Extract STANDARD'!O68</f>
        <v>0</v>
      </c>
      <c r="I5" s="27">
        <f ca="1">'Extract STANDARD'!P68</f>
        <v>0</v>
      </c>
      <c r="J5" s="27">
        <f ca="1">'Extract STANDARD'!Q68</f>
        <v>0</v>
      </c>
      <c r="K5" s="27">
        <f ca="1">'Extract STANDARD'!R68</f>
        <v>0</v>
      </c>
      <c r="L5" s="27">
        <f ca="1">'Extract STANDARD'!T68</f>
        <v>0</v>
      </c>
      <c r="M5" s="27">
        <f ca="1">'Extract STANDARD'!U68</f>
        <v>0</v>
      </c>
      <c r="N5" s="27">
        <f ca="1">'Extract STANDARD'!V68</f>
        <v>0</v>
      </c>
      <c r="O5" s="27">
        <f ca="1">'Extract STANDARD'!Y68</f>
        <v>0</v>
      </c>
      <c r="P5" s="27">
        <f ca="1">'Extract STANDARD'!Z68</f>
        <v>0</v>
      </c>
      <c r="Q5" s="28">
        <f t="shared" ref="Q5:Q6" ca="1" si="0">IFERROR(D5/B5,0)</f>
        <v>0</v>
      </c>
      <c r="R5" s="28">
        <f t="shared" ref="R5:R6" ca="1" si="1">IFERROR((D5+K5+M5)/(B5+K5+M5+N5),0)</f>
        <v>0</v>
      </c>
      <c r="S5" s="28">
        <f t="shared" ref="S5:S6" ca="1" si="2">IFERROR((E5+2*F5+3*G5+4*H5)/B5,0)</f>
        <v>0</v>
      </c>
      <c r="T5" s="28">
        <f t="shared" ref="T5:T6" ca="1" si="3">IFERROR(R5+S5,0)</f>
        <v>0</v>
      </c>
      <c r="U5" s="27">
        <f t="shared" ref="U5:U6" ca="1" si="4">B5-L5-H5+N5</f>
        <v>0</v>
      </c>
      <c r="V5" s="29">
        <f t="shared" ref="V5:V6" ca="1" si="5">IFERROR(B5/F5,0)</f>
        <v>0</v>
      </c>
      <c r="W5" s="29">
        <f t="shared" ref="W5:W6" ca="1" si="6">IFERROR(B5/G5,0)</f>
        <v>0</v>
      </c>
      <c r="X5" s="30">
        <f t="shared" ref="X5:X6" ca="1" si="7">IFERROR(C5/M5,0)</f>
        <v>0</v>
      </c>
      <c r="Y5" s="29">
        <f t="shared" ref="Y5:Y6" ca="1" si="8">IFERROR(C5/N5,0)</f>
        <v>0</v>
      </c>
      <c r="Z5" s="30">
        <f t="shared" ref="Z5:Z6" ca="1" si="9">IFERROR(C5/(O5+P5),0)</f>
        <v>0</v>
      </c>
      <c r="AA5" s="31">
        <f t="shared" ref="AA5:AA6" ca="1" si="10">IFERROR(O5/(O5+P5),0)</f>
        <v>0</v>
      </c>
      <c r="AB5" s="32">
        <f t="shared" ref="AB5:AB6" ca="1" si="11">IFERROR(K5/C5,0)</f>
        <v>0</v>
      </c>
      <c r="AC5" s="32">
        <f t="shared" ref="AC5:AC6" ca="1" si="12">IFERROR(L5/C5,0)</f>
        <v>0</v>
      </c>
      <c r="AD5" s="33">
        <f t="shared" ref="AD5:AD6" ca="1" si="13">IFERROR((D5-H5)/(B5-L5-H5+N5),0)</f>
        <v>0</v>
      </c>
      <c r="AE5" s="34">
        <f ca="1">'Extract BATTED BALL'!J68</f>
        <v>0</v>
      </c>
      <c r="AF5" s="34">
        <f ca="1">'Extract BATTED BALL'!I68</f>
        <v>0</v>
      </c>
      <c r="AG5" s="34">
        <f ca="1">'Extract BATTED BALL'!K68</f>
        <v>0</v>
      </c>
      <c r="AH5" s="34">
        <f ca="1">'Extract BATTED BALL'!M68</f>
        <v>0</v>
      </c>
      <c r="AI5" s="28">
        <f t="shared" ref="AI5:AI6" ca="1" si="14">IFERROR(I5/C5,0)</f>
        <v>0</v>
      </c>
      <c r="AJ5" s="35">
        <f t="shared" ref="AJ5:AJ6" ca="1" si="15">IFERROR(J5/C5,0)</f>
        <v>0</v>
      </c>
      <c r="AK5" s="71"/>
      <c r="AL5" s="71"/>
      <c r="AM5" s="71"/>
      <c r="AN5" s="72"/>
      <c r="AO5" s="73"/>
      <c r="AP5" s="74"/>
      <c r="AQ5" s="74"/>
      <c r="AR5" s="75"/>
    </row>
    <row r="6" spans="1:44" s="70" customFormat="1" x14ac:dyDescent="0.25">
      <c r="A6" s="26">
        <f>MLBSeason-4</f>
        <v>2011</v>
      </c>
      <c r="B6" s="27">
        <f ca="1">'Extract STANDARD'!I69</f>
        <v>123</v>
      </c>
      <c r="C6" s="27">
        <f ca="1">'Extract STANDARD'!J69</f>
        <v>135</v>
      </c>
      <c r="D6" s="27">
        <f ca="1">'Extract STANDARD'!K69</f>
        <v>27</v>
      </c>
      <c r="E6" s="27">
        <f ca="1">'Extract STANDARD'!L69</f>
        <v>16</v>
      </c>
      <c r="F6" s="27">
        <f ca="1">'Extract STANDARD'!M69</f>
        <v>6</v>
      </c>
      <c r="G6" s="27">
        <f ca="1">'Extract STANDARD'!N69</f>
        <v>0</v>
      </c>
      <c r="H6" s="27">
        <f ca="1">'Extract STANDARD'!O69</f>
        <v>5</v>
      </c>
      <c r="I6" s="27">
        <f ca="1">'Extract STANDARD'!P69</f>
        <v>20</v>
      </c>
      <c r="J6" s="27">
        <f ca="1">'Extract STANDARD'!Q69</f>
        <v>16</v>
      </c>
      <c r="K6" s="27">
        <f ca="1">'Extract STANDARD'!R69</f>
        <v>9</v>
      </c>
      <c r="L6" s="27">
        <f ca="1">'Extract STANDARD'!T69</f>
        <v>30</v>
      </c>
      <c r="M6" s="27">
        <f ca="1">'Extract STANDARD'!U69</f>
        <v>2</v>
      </c>
      <c r="N6" s="27">
        <f ca="1">'Extract STANDARD'!V69</f>
        <v>1</v>
      </c>
      <c r="O6" s="27">
        <f ca="1">'Extract STANDARD'!Y69</f>
        <v>4</v>
      </c>
      <c r="P6" s="27">
        <f ca="1">'Extract STANDARD'!Z69</f>
        <v>0</v>
      </c>
      <c r="Q6" s="28">
        <f t="shared" ca="1" si="0"/>
        <v>0.21951219512195122</v>
      </c>
      <c r="R6" s="28">
        <f t="shared" ca="1" si="1"/>
        <v>0.2814814814814815</v>
      </c>
      <c r="S6" s="28">
        <f t="shared" ca="1" si="2"/>
        <v>0.3902439024390244</v>
      </c>
      <c r="T6" s="28">
        <f t="shared" ca="1" si="3"/>
        <v>0.67172538392050596</v>
      </c>
      <c r="U6" s="27">
        <f t="shared" ca="1" si="4"/>
        <v>89</v>
      </c>
      <c r="V6" s="29">
        <f t="shared" ca="1" si="5"/>
        <v>20.5</v>
      </c>
      <c r="W6" s="29">
        <f t="shared" ca="1" si="6"/>
        <v>0</v>
      </c>
      <c r="X6" s="30">
        <f t="shared" ca="1" si="7"/>
        <v>67.5</v>
      </c>
      <c r="Y6" s="29">
        <f t="shared" ca="1" si="8"/>
        <v>135</v>
      </c>
      <c r="Z6" s="30">
        <f t="shared" ca="1" si="9"/>
        <v>33.75</v>
      </c>
      <c r="AA6" s="31">
        <f t="shared" ca="1" si="10"/>
        <v>1</v>
      </c>
      <c r="AB6" s="32">
        <f t="shared" ca="1" si="11"/>
        <v>6.6666666666666666E-2</v>
      </c>
      <c r="AC6" s="32">
        <f t="shared" ca="1" si="12"/>
        <v>0.22222222222222221</v>
      </c>
      <c r="AD6" s="33">
        <f t="shared" ca="1" si="13"/>
        <v>0.24719101123595505</v>
      </c>
      <c r="AE6" s="34">
        <f ca="1">'Extract BATTED BALL'!J69</f>
        <v>0.39100000000000001</v>
      </c>
      <c r="AF6" s="34">
        <f ca="1">'Extract BATTED BALL'!I69</f>
        <v>0.20699999999999999</v>
      </c>
      <c r="AG6" s="34">
        <f ca="1">'Extract BATTED BALL'!K69</f>
        <v>0.40200000000000002</v>
      </c>
      <c r="AH6" s="34">
        <f ca="1">'Extract BATTED BALL'!M69</f>
        <v>0.13500000000000001</v>
      </c>
      <c r="AI6" s="28">
        <f t="shared" ca="1" si="14"/>
        <v>0.14814814814814814</v>
      </c>
      <c r="AJ6" s="35">
        <f t="shared" ca="1" si="15"/>
        <v>0.11851851851851852</v>
      </c>
      <c r="AK6" s="71"/>
      <c r="AL6" s="71"/>
      <c r="AM6" s="71"/>
      <c r="AN6" s="72"/>
      <c r="AO6" s="73"/>
      <c r="AP6" s="74"/>
      <c r="AQ6" s="74"/>
      <c r="AR6" s="75"/>
    </row>
    <row r="7" spans="1:44" x14ac:dyDescent="0.25">
      <c r="A7" s="26">
        <f>MLBSeason-3</f>
        <v>2012</v>
      </c>
      <c r="B7" s="27">
        <f ca="1">'Extract STANDARD'!I70</f>
        <v>559</v>
      </c>
      <c r="C7" s="27">
        <f ca="1">'Extract STANDARD'!J70</f>
        <v>639</v>
      </c>
      <c r="D7" s="27">
        <f ca="1">'Extract STANDARD'!K70</f>
        <v>182</v>
      </c>
      <c r="E7" s="27">
        <f ca="1">'Extract STANDARD'!L70</f>
        <v>117</v>
      </c>
      <c r="F7" s="27">
        <f ca="1">'Extract STANDARD'!M70</f>
        <v>27</v>
      </c>
      <c r="G7" s="27">
        <f ca="1">'Extract STANDARD'!N70</f>
        <v>8</v>
      </c>
      <c r="H7" s="27">
        <f ca="1">'Extract STANDARD'!O70</f>
        <v>30</v>
      </c>
      <c r="I7" s="27">
        <f ca="1">'Extract STANDARD'!P70</f>
        <v>129</v>
      </c>
      <c r="J7" s="27">
        <f ca="1">'Extract STANDARD'!Q70</f>
        <v>83</v>
      </c>
      <c r="K7" s="27">
        <f ca="1">'Extract STANDARD'!R70</f>
        <v>67</v>
      </c>
      <c r="L7" s="27">
        <f ca="1">'Extract STANDARD'!T70</f>
        <v>139</v>
      </c>
      <c r="M7" s="27">
        <f ca="1">'Extract STANDARD'!U70</f>
        <v>6</v>
      </c>
      <c r="N7" s="27">
        <f ca="1">'Extract STANDARD'!V70</f>
        <v>7</v>
      </c>
      <c r="O7" s="27">
        <f ca="1">'Extract STANDARD'!Y70</f>
        <v>49</v>
      </c>
      <c r="P7" s="27">
        <f ca="1">'Extract STANDARD'!Z70</f>
        <v>5</v>
      </c>
      <c r="Q7" s="28">
        <f ca="1">IFERROR(D7/B7,0)</f>
        <v>0.32558139534883723</v>
      </c>
      <c r="R7" s="28">
        <f ca="1">IFERROR((D7+K7+M7)/(B7+K7+M7+N7),0)</f>
        <v>0.39906103286384975</v>
      </c>
      <c r="S7" s="28">
        <f ca="1">IFERROR((E7+2*F7+3*G7+4*H7)/B7,0)</f>
        <v>0.56350626118067981</v>
      </c>
      <c r="T7" s="28">
        <f ca="1">IFERROR(R7+S7,0)</f>
        <v>0.96256729404452956</v>
      </c>
      <c r="U7" s="27">
        <f t="shared" ref="U7:U12" ca="1" si="16">B7-L7-H7+N7</f>
        <v>397</v>
      </c>
      <c r="V7" s="29">
        <f ca="1">IFERROR(B7/F7,0)</f>
        <v>20.703703703703702</v>
      </c>
      <c r="W7" s="29">
        <f ca="1">IFERROR(B7/G7,0)</f>
        <v>69.875</v>
      </c>
      <c r="X7" s="30">
        <f ca="1">IFERROR(C7/M7,0)</f>
        <v>106.5</v>
      </c>
      <c r="Y7" s="29">
        <f ca="1">IFERROR(C7/N7,0)</f>
        <v>91.285714285714292</v>
      </c>
      <c r="Z7" s="30">
        <f ca="1">IFERROR(C7/(O7+P7),0)</f>
        <v>11.833333333333334</v>
      </c>
      <c r="AA7" s="31">
        <f ca="1">IFERROR(O7/(O7+P7),0)</f>
        <v>0.90740740740740744</v>
      </c>
      <c r="AB7" s="32">
        <f ca="1">IFERROR(K7/C7,0)</f>
        <v>0.10485133020344288</v>
      </c>
      <c r="AC7" s="32">
        <f ca="1">IFERROR(L7/C7,0)</f>
        <v>0.21752738654147105</v>
      </c>
      <c r="AD7" s="33">
        <f ca="1">IFERROR((D7-H7)/(B7-L7-H7+N7),0)</f>
        <v>0.38287153652392947</v>
      </c>
      <c r="AE7" s="34">
        <f ca="1">'Extract BATTED BALL'!J70</f>
        <v>0.44400000000000001</v>
      </c>
      <c r="AF7" s="34">
        <f ca="1">'Extract BATTED BALL'!I70</f>
        <v>0.22600000000000001</v>
      </c>
      <c r="AG7" s="34">
        <f ca="1">'Extract BATTED BALL'!K70</f>
        <v>0.33</v>
      </c>
      <c r="AH7" s="34">
        <f ca="1">'Extract BATTED BALL'!M70</f>
        <v>0.216</v>
      </c>
      <c r="AI7" s="28">
        <f ca="1">IFERROR(I7/C7,0)</f>
        <v>0.20187793427230047</v>
      </c>
      <c r="AJ7" s="35">
        <f ca="1">IFERROR(J7/C7,0)</f>
        <v>0.12989045383411579</v>
      </c>
      <c r="AK7" s="76">
        <f ca="1">IF(C7&gt;0,3,0)</f>
        <v>3</v>
      </c>
      <c r="AL7" s="76">
        <f ca="1">AK7*C7</f>
        <v>1917</v>
      </c>
      <c r="AM7" s="77">
        <f ca="1">AK7*AI7</f>
        <v>0.60563380281690138</v>
      </c>
      <c r="AN7" s="78">
        <f ca="1">AK7*AJ7</f>
        <v>0.38967136150234738</v>
      </c>
      <c r="AO7" s="79">
        <v>3</v>
      </c>
      <c r="AP7" s="79">
        <f>PA_YR1*AO7</f>
        <v>552537</v>
      </c>
      <c r="AQ7" s="80">
        <f>(R_YR1/PA_YR1)*AO7</f>
        <v>0.34233544540908573</v>
      </c>
      <c r="AR7" s="81">
        <f>(RBI_YR1/PA_YR1)*AO7</f>
        <v>0.32575375042757315</v>
      </c>
    </row>
    <row r="8" spans="1:44" x14ac:dyDescent="0.25">
      <c r="A8" s="26">
        <f>MLBSeason-2</f>
        <v>2013</v>
      </c>
      <c r="B8" s="27">
        <f ca="1">'Extract STANDARD'!I71</f>
        <v>589</v>
      </c>
      <c r="C8" s="27">
        <f ca="1">'Extract STANDARD'!J71</f>
        <v>716</v>
      </c>
      <c r="D8" s="27">
        <f ca="1">'Extract STANDARD'!K71</f>
        <v>190</v>
      </c>
      <c r="E8" s="27">
        <f ca="1">'Extract STANDARD'!L71</f>
        <v>115</v>
      </c>
      <c r="F8" s="27">
        <f ca="1">'Extract STANDARD'!M71</f>
        <v>39</v>
      </c>
      <c r="G8" s="27">
        <f ca="1">'Extract STANDARD'!N71</f>
        <v>9</v>
      </c>
      <c r="H8" s="27">
        <f ca="1">'Extract STANDARD'!O71</f>
        <v>27</v>
      </c>
      <c r="I8" s="27">
        <f ca="1">'Extract STANDARD'!P71</f>
        <v>109</v>
      </c>
      <c r="J8" s="27">
        <f ca="1">'Extract STANDARD'!Q71</f>
        <v>97</v>
      </c>
      <c r="K8" s="27">
        <f ca="1">'Extract STANDARD'!R71</f>
        <v>110</v>
      </c>
      <c r="L8" s="27">
        <f ca="1">'Extract STANDARD'!T71</f>
        <v>136</v>
      </c>
      <c r="M8" s="27">
        <f ca="1">'Extract STANDARD'!U71</f>
        <v>9</v>
      </c>
      <c r="N8" s="27">
        <f ca="1">'Extract STANDARD'!V71</f>
        <v>8</v>
      </c>
      <c r="O8" s="27">
        <f ca="1">'Extract STANDARD'!Y71</f>
        <v>33</v>
      </c>
      <c r="P8" s="27">
        <f ca="1">'Extract STANDARD'!Z71</f>
        <v>7</v>
      </c>
      <c r="Q8" s="28">
        <f ca="1">IFERROR(D8/B8,0)</f>
        <v>0.32258064516129031</v>
      </c>
      <c r="R8" s="28">
        <f ca="1">IFERROR((D8+K8+M8)/(B8+K8+M8+N8),0)</f>
        <v>0.43156424581005587</v>
      </c>
      <c r="S8" s="28">
        <f ca="1">IFERROR((E8+2*F8+3*G8+4*H8)/B8,0)</f>
        <v>0.55687606112054333</v>
      </c>
      <c r="T8" s="28">
        <f ca="1">IFERROR(R8+S8,0)</f>
        <v>0.98844030693059914</v>
      </c>
      <c r="U8" s="27">
        <f t="shared" ca="1" si="16"/>
        <v>434</v>
      </c>
      <c r="V8" s="29">
        <f ca="1">IFERROR(B8/F8,0)</f>
        <v>15.102564102564102</v>
      </c>
      <c r="W8" s="29">
        <f ca="1">IFERROR(B8/G8,0)</f>
        <v>65.444444444444443</v>
      </c>
      <c r="X8" s="30">
        <f ca="1">IFERROR(C8/M8,0)</f>
        <v>79.555555555555557</v>
      </c>
      <c r="Y8" s="29">
        <f ca="1">IFERROR(C8/N8,0)</f>
        <v>89.5</v>
      </c>
      <c r="Z8" s="30">
        <f ca="1">IFERROR(C8/(O8+P8),0)</f>
        <v>17.899999999999999</v>
      </c>
      <c r="AA8" s="31">
        <f ca="1">IFERROR(O8/(O8+P8),0)</f>
        <v>0.82499999999999996</v>
      </c>
      <c r="AB8" s="32">
        <f ca="1">IFERROR(K8/C8,0)</f>
        <v>0.15363128491620112</v>
      </c>
      <c r="AC8" s="32">
        <f ca="1">IFERROR(L8/C8,0)</f>
        <v>0.18994413407821228</v>
      </c>
      <c r="AD8" s="33">
        <f ca="1">IFERROR((D8-H8)/(B8-L8-H8+N8),0)</f>
        <v>0.37557603686635943</v>
      </c>
      <c r="AE8" s="34">
        <f ca="1">'Extract BATTED BALL'!J71</f>
        <v>0.41399999999999998</v>
      </c>
      <c r="AF8" s="34">
        <f ca="1">'Extract BATTED BALL'!I71</f>
        <v>0.23</v>
      </c>
      <c r="AG8" s="34">
        <f ca="1">'Extract BATTED BALL'!K71</f>
        <v>0.35599999999999998</v>
      </c>
      <c r="AH8" s="34">
        <f ca="1">'Extract BATTED BALL'!M71</f>
        <v>0.16500000000000001</v>
      </c>
      <c r="AI8" s="28">
        <f ca="1">IFERROR(I8/C8,0)</f>
        <v>0.15223463687150837</v>
      </c>
      <c r="AJ8" s="28">
        <f ca="1">IFERROR(J8/C8,0)</f>
        <v>0.13547486033519554</v>
      </c>
      <c r="AK8" s="82">
        <f ca="1">IF(C8&gt;0,4,0)</f>
        <v>4</v>
      </c>
      <c r="AL8" s="76">
        <f ca="1">AK8*C8</f>
        <v>2864</v>
      </c>
      <c r="AM8" s="77">
        <f ca="1">AK8*AI8</f>
        <v>0.60893854748603349</v>
      </c>
      <c r="AN8" s="78">
        <f ca="1">AK8*AJ8</f>
        <v>0.54189944134078216</v>
      </c>
      <c r="AO8" s="79">
        <v>4</v>
      </c>
      <c r="AP8" s="79">
        <f>PA_YR2*AO8</f>
        <v>739492</v>
      </c>
      <c r="AQ8" s="80">
        <f>(R_YR2/PA_YR2)*AO8</f>
        <v>0.43824679644945447</v>
      </c>
      <c r="AR8" s="81">
        <f>(RBI_YR2/PA_YR2)*AO8</f>
        <v>0.41697814175136444</v>
      </c>
    </row>
    <row r="9" spans="1:44" ht="17.25" x14ac:dyDescent="0.4">
      <c r="A9" s="26">
        <f>MLBSeason-1</f>
        <v>2014</v>
      </c>
      <c r="B9" s="27">
        <f ca="1">'Extract STANDARD'!I72</f>
        <v>602</v>
      </c>
      <c r="C9" s="27">
        <f ca="1">'Extract STANDARD'!J72</f>
        <v>705</v>
      </c>
      <c r="D9" s="27">
        <f ca="1">'Extract STANDARD'!K72</f>
        <v>173</v>
      </c>
      <c r="E9" s="27">
        <f ca="1">'Extract STANDARD'!L72</f>
        <v>89</v>
      </c>
      <c r="F9" s="27">
        <f ca="1">'Extract STANDARD'!M72</f>
        <v>39</v>
      </c>
      <c r="G9" s="27">
        <f ca="1">'Extract STANDARD'!N72</f>
        <v>9</v>
      </c>
      <c r="H9" s="27">
        <f ca="1">'Extract STANDARD'!O72</f>
        <v>36</v>
      </c>
      <c r="I9" s="27">
        <f ca="1">'Extract STANDARD'!P72</f>
        <v>115</v>
      </c>
      <c r="J9" s="27">
        <f ca="1">'Extract STANDARD'!Q72</f>
        <v>111</v>
      </c>
      <c r="K9" s="27">
        <f ca="1">'Extract STANDARD'!R72</f>
        <v>83</v>
      </c>
      <c r="L9" s="27">
        <f ca="1">'Extract STANDARD'!T72</f>
        <v>184</v>
      </c>
      <c r="M9" s="27">
        <f ca="1">'Extract STANDARD'!U72</f>
        <v>10</v>
      </c>
      <c r="N9" s="27">
        <f ca="1">'Extract STANDARD'!V72</f>
        <v>10</v>
      </c>
      <c r="O9" s="27">
        <f ca="1">'Extract STANDARD'!Y72</f>
        <v>16</v>
      </c>
      <c r="P9" s="27">
        <f ca="1">'Extract STANDARD'!Z72</f>
        <v>2</v>
      </c>
      <c r="Q9" s="28">
        <f ca="1">IFERROR(D9/B9,0)</f>
        <v>0.28737541528239202</v>
      </c>
      <c r="R9" s="28">
        <f ca="1">IFERROR((D9+K9+M9)/(B9+K9+M9+N9),0)</f>
        <v>0.37730496453900708</v>
      </c>
      <c r="S9" s="28">
        <f ca="1">IFERROR((E9+2*F9+3*G9+4*H9)/B9,0)</f>
        <v>0.56146179401993357</v>
      </c>
      <c r="T9" s="28">
        <f ca="1">IFERROR(R9+S9,0)</f>
        <v>0.93876675855894065</v>
      </c>
      <c r="U9" s="27">
        <f t="shared" ca="1" si="16"/>
        <v>392</v>
      </c>
      <c r="V9" s="29">
        <f ca="1">IFERROR(B9/F9,0)</f>
        <v>15.435897435897436</v>
      </c>
      <c r="W9" s="29">
        <f ca="1">IFERROR(B9/G9,0)</f>
        <v>66.888888888888886</v>
      </c>
      <c r="X9" s="30">
        <f ca="1">IFERROR(C9/M9,0)</f>
        <v>70.5</v>
      </c>
      <c r="Y9" s="29">
        <f ca="1">IFERROR(C9/N9,0)</f>
        <v>70.5</v>
      </c>
      <c r="Z9" s="30">
        <f ca="1">IFERROR(C9/(O9+P9),0)</f>
        <v>39.166666666666664</v>
      </c>
      <c r="AA9" s="31">
        <f ca="1">IFERROR(O9/(O9+P9),0)</f>
        <v>0.88888888888888884</v>
      </c>
      <c r="AB9" s="32">
        <f ca="1">IFERROR(K9/C9,0)</f>
        <v>0.11773049645390071</v>
      </c>
      <c r="AC9" s="32">
        <f ca="1">IFERROR(L9/C9,0)</f>
        <v>0.26099290780141843</v>
      </c>
      <c r="AD9" s="33">
        <f ca="1">IFERROR((D9-H9)/(B9-L9-H9+N9),0)</f>
        <v>0.34948979591836737</v>
      </c>
      <c r="AE9" s="34">
        <f ca="1">'Extract BATTED BALL'!J72</f>
        <v>0.33900000000000002</v>
      </c>
      <c r="AF9" s="34">
        <f ca="1">'Extract BATTED BALL'!I72</f>
        <v>0.189</v>
      </c>
      <c r="AG9" s="34">
        <f ca="1">'Extract BATTED BALL'!K72</f>
        <v>0.47199999999999998</v>
      </c>
      <c r="AH9" s="34">
        <f ca="1">'Extract BATTED BALL'!M72</f>
        <v>0.17799999999999999</v>
      </c>
      <c r="AI9" s="28">
        <f ca="1">IFERROR(I9/C9,0)</f>
        <v>0.16312056737588654</v>
      </c>
      <c r="AJ9" s="28">
        <f ca="1">IFERROR(J9/C9,0)</f>
        <v>0.1574468085106383</v>
      </c>
      <c r="AK9" s="83">
        <f ca="1">IF(C9&gt;0,5,0)</f>
        <v>5</v>
      </c>
      <c r="AL9" s="84">
        <f ca="1">AK9*C9</f>
        <v>3525</v>
      </c>
      <c r="AM9" s="85">
        <f ca="1">AK9*AI9</f>
        <v>0.81560283687943269</v>
      </c>
      <c r="AN9" s="86">
        <f ca="1">AK9*AJ9</f>
        <v>0.78723404255319152</v>
      </c>
      <c r="AO9" s="87">
        <v>5</v>
      </c>
      <c r="AP9" s="87">
        <f>PA_YR3*AO9</f>
        <v>919640</v>
      </c>
      <c r="AQ9" s="88">
        <f>(R_YR3/PA_YR3)*AO9</f>
        <v>0.53719390196163719</v>
      </c>
      <c r="AR9" s="89">
        <f>(RBI_YR3/PA_YR3)*AO9</f>
        <v>0.50957439867774346</v>
      </c>
    </row>
    <row r="10" spans="1:44" x14ac:dyDescent="0.25">
      <c r="A10" s="26" t="s">
        <v>491</v>
      </c>
      <c r="B10" s="36">
        <f t="shared" ref="B10:P10" ca="1" si="17">IFERROR(SUM(B7:B9)/COUNTIF($C$7:$C$9,"&gt;0"),0)</f>
        <v>583.33333333333337</v>
      </c>
      <c r="C10" s="36">
        <f t="shared" ca="1" si="17"/>
        <v>686.66666666666663</v>
      </c>
      <c r="D10" s="36">
        <f t="shared" ca="1" si="17"/>
        <v>181.66666666666666</v>
      </c>
      <c r="E10" s="36">
        <f t="shared" ca="1" si="17"/>
        <v>107</v>
      </c>
      <c r="F10" s="36">
        <f t="shared" ca="1" si="17"/>
        <v>35</v>
      </c>
      <c r="G10" s="36">
        <f t="shared" ca="1" si="17"/>
        <v>8.6666666666666661</v>
      </c>
      <c r="H10" s="36">
        <f t="shared" ca="1" si="17"/>
        <v>31</v>
      </c>
      <c r="I10" s="36">
        <f t="shared" ca="1" si="17"/>
        <v>117.66666666666667</v>
      </c>
      <c r="J10" s="36">
        <f t="shared" ca="1" si="17"/>
        <v>97</v>
      </c>
      <c r="K10" s="36">
        <f t="shared" ca="1" si="17"/>
        <v>86.666666666666671</v>
      </c>
      <c r="L10" s="36">
        <f t="shared" ca="1" si="17"/>
        <v>153</v>
      </c>
      <c r="M10" s="36">
        <f t="shared" ca="1" si="17"/>
        <v>8.3333333333333339</v>
      </c>
      <c r="N10" s="36">
        <f t="shared" ca="1" si="17"/>
        <v>8.3333333333333339</v>
      </c>
      <c r="O10" s="36">
        <f t="shared" ca="1" si="17"/>
        <v>32.666666666666664</v>
      </c>
      <c r="P10" s="36">
        <f t="shared" ca="1" si="17"/>
        <v>4.666666666666667</v>
      </c>
      <c r="Q10" s="28">
        <f ca="1">SUM(D7:D9)/SUM(B7:B9)</f>
        <v>0.31142857142857144</v>
      </c>
      <c r="R10" s="28">
        <f ca="1">IFERROR((SUM(D7:D9)+SUM(K7:K9)+SUM(M7:M9))/(SUM(B7:B9)+SUM(K7:K9)+SUM(M7:M9)+SUM(N7:N9)),0)</f>
        <v>0.40291262135922329</v>
      </c>
      <c r="S10" s="28">
        <f ca="1">IFERROR((SUM(E7:E9)+2*SUM(F7:F9)+3*SUM(G7:G9)+4*SUM(H7:H9))/SUM(B7:B9),0)</f>
        <v>0.56057142857142861</v>
      </c>
      <c r="T10" s="28">
        <f ca="1">IFERROR(R10+S10,0)</f>
        <v>0.96348404993065184</v>
      </c>
      <c r="U10" s="36">
        <f t="shared" ca="1" si="16"/>
        <v>407.66666666666669</v>
      </c>
      <c r="V10" s="29">
        <f ca="1">IFERROR(SUM(B7:B9)/SUM(F7:F9),0)</f>
        <v>16.666666666666668</v>
      </c>
      <c r="W10" s="29">
        <f ca="1">IFERROR(SUM(B7:B9)/SUM(G7:G9),0)</f>
        <v>67.307692307692307</v>
      </c>
      <c r="X10" s="30">
        <f ca="1">SUM(C7:C9)/SUM(M7:M9)</f>
        <v>82.4</v>
      </c>
      <c r="Y10" s="29">
        <f ca="1">IFERROR(SUM(C7:C9)/SUM(N7:N9),0)</f>
        <v>82.4</v>
      </c>
      <c r="Z10" s="30">
        <f ca="1">SUM(C7:C9)/(SUM(O7:O9)+SUM(P7:P9))</f>
        <v>18.392857142857142</v>
      </c>
      <c r="AA10" s="31">
        <f ca="1">SUM(O7:O9)/(SUM(O7:O9)+SUM(P7:P9))</f>
        <v>0.875</v>
      </c>
      <c r="AB10" s="32">
        <f ca="1">SUM(K7:K9)/SUM(C7:C9)</f>
        <v>0.12621359223300971</v>
      </c>
      <c r="AC10" s="32">
        <f ca="1">SUM(L7:L9)/SUM(C7:C9)</f>
        <v>0.22281553398058251</v>
      </c>
      <c r="AD10" s="33">
        <f ca="1">IFERROR((SUM(D7:D9)-SUM(H7:H9))/(SUM(B7:B9)-SUM(L7:L9)-SUM(H7:H9)+SUM(N7:N9)),0)</f>
        <v>0.3695829926410466</v>
      </c>
      <c r="AE10" s="34">
        <f ca="1">((AE7*$U7)+(AE8*$U8)+(AE9*$U9))/SUM($U$7:$U$9)</f>
        <v>0.39969910057236302</v>
      </c>
      <c r="AF10" s="34">
        <f ca="1">((AF7*$U7)+(AF8*$U8)+(AF9*$U9))/SUM($U$7:$U$9)</f>
        <v>0.21556009811937857</v>
      </c>
      <c r="AG10" s="34">
        <f ca="1">((AG7*$U7)+(AG8*$U8)+(AG9*$U9))/SUM($U$7:$U$9)</f>
        <v>0.38474080130825838</v>
      </c>
      <c r="AH10" s="34">
        <f ca="1">SUM(H7:H9)/(AG7*(U7+H7)+AG8*(U8+H8)+AG9*(U9+H9))</f>
        <v>0.1834167583750459</v>
      </c>
      <c r="AI10" s="28">
        <f ca="1">SUM(I7:I9)/SUM(C7:C9)</f>
        <v>0.17135922330097086</v>
      </c>
      <c r="AJ10" s="28">
        <f ca="1">SUM(J7:J9)/SUM(C7:C9)</f>
        <v>0.14126213592233008</v>
      </c>
      <c r="AK10" s="90">
        <f ca="1">SUM(AK7:AK9)</f>
        <v>12</v>
      </c>
      <c r="AL10" s="91">
        <f ca="1">SUM(AL7:AL9)</f>
        <v>8306</v>
      </c>
      <c r="AM10" s="92">
        <f ca="1">SUM(AM7:AM9)/AK10</f>
        <v>0.16918126559853064</v>
      </c>
      <c r="AN10" s="93">
        <f ca="1">SUM(AN7:AN9)/AK10</f>
        <v>0.14323373711636009</v>
      </c>
      <c r="AO10" s="94">
        <f>SUM(AO7:AO9)</f>
        <v>12</v>
      </c>
      <c r="AP10" s="94">
        <f>SUM(AP7:AP9)</f>
        <v>2211669</v>
      </c>
      <c r="AQ10" s="95">
        <f>SUM(AQ7:AQ9)/AO10</f>
        <v>0.10981467865168144</v>
      </c>
      <c r="AR10" s="96">
        <f>SUM(AR7:AR9)/AO10</f>
        <v>0.10435885757139009</v>
      </c>
    </row>
    <row r="11" spans="1:44" x14ac:dyDescent="0.25">
      <c r="A11" s="26" t="s">
        <v>492</v>
      </c>
      <c r="B11" s="36">
        <f t="shared" ref="B11:P11" ca="1" si="18">(SUM(B7:B9)+SUM(B25:B27))/$AR$1</f>
        <v>609</v>
      </c>
      <c r="C11" s="36">
        <f t="shared" ca="1" si="18"/>
        <v>717.66666666666663</v>
      </c>
      <c r="D11" s="36">
        <f t="shared" ca="1" si="18"/>
        <v>192</v>
      </c>
      <c r="E11" s="36">
        <f t="shared" ca="1" si="18"/>
        <v>114</v>
      </c>
      <c r="F11" s="36">
        <f t="shared" ca="1" si="18"/>
        <v>36.333333333333336</v>
      </c>
      <c r="G11" s="36">
        <f t="shared" ca="1" si="18"/>
        <v>10.333333333333334</v>
      </c>
      <c r="H11" s="36">
        <f t="shared" ca="1" si="18"/>
        <v>31.333333333333332</v>
      </c>
      <c r="I11" s="36">
        <f t="shared" ca="1" si="18"/>
        <v>124.66666666666667</v>
      </c>
      <c r="J11" s="36">
        <f t="shared" ca="1" si="18"/>
        <v>101.33333333333333</v>
      </c>
      <c r="K11" s="36">
        <f t="shared" ca="1" si="18"/>
        <v>90.333333333333329</v>
      </c>
      <c r="L11" s="36">
        <f t="shared" ca="1" si="18"/>
        <v>158.33333333333334</v>
      </c>
      <c r="M11" s="36">
        <f t="shared" ca="1" si="18"/>
        <v>8.6666666666666661</v>
      </c>
      <c r="N11" s="36">
        <f t="shared" ca="1" si="18"/>
        <v>9.3333333333333339</v>
      </c>
      <c r="O11" s="36">
        <f t="shared" ca="1" si="18"/>
        <v>34.666666666666664</v>
      </c>
      <c r="P11" s="36">
        <f t="shared" ca="1" si="18"/>
        <v>5</v>
      </c>
      <c r="Q11" s="28">
        <f ca="1">IFERROR(D11/B11,0)</f>
        <v>0.31527093596059114</v>
      </c>
      <c r="R11" s="28">
        <f ca="1">IFERROR((D11+K11+M11)/(B11+K11+M11+N11),0)</f>
        <v>0.4056691449814126</v>
      </c>
      <c r="S11" s="28">
        <f ca="1">IFERROR((E11+2*F11+3*G11+4*H11)/B11,0)</f>
        <v>0.56321839080459768</v>
      </c>
      <c r="T11" s="28">
        <f ca="1">IFERROR(R11+S11,0)</f>
        <v>0.96888753578601028</v>
      </c>
      <c r="U11" s="36">
        <f t="shared" ca="1" si="16"/>
        <v>428.66666666666663</v>
      </c>
      <c r="V11" s="29">
        <f ca="1">IFERROR(B11/F11,0)</f>
        <v>16.761467889908257</v>
      </c>
      <c r="W11" s="29">
        <f ca="1">IFERROR(B11/G11,0)</f>
        <v>58.935483870967737</v>
      </c>
      <c r="X11" s="30">
        <f ca="1">IFERROR(C11/M11,0)</f>
        <v>82.807692307692307</v>
      </c>
      <c r="Y11" s="29">
        <f ca="1">IFERROR(C11/N11,0)</f>
        <v>76.892857142857139</v>
      </c>
      <c r="Z11" s="30">
        <f ca="1">IFERROR(C11/(O11+P11),0)</f>
        <v>18.092436974789916</v>
      </c>
      <c r="AA11" s="31">
        <f ca="1">IFERROR(O11/(O11+P11),0)</f>
        <v>0.87394957983193278</v>
      </c>
      <c r="AB11" s="32">
        <f ca="1">IFERROR(K11/C11,0)</f>
        <v>0.12587087784486764</v>
      </c>
      <c r="AC11" s="32">
        <f ca="1">IFERROR(L11/C11,0)</f>
        <v>0.22062238736646542</v>
      </c>
      <c r="AD11" s="33">
        <f ca="1">IFERROR((D11-H11)/(B11-L11-H11+N11),0)</f>
        <v>0.37480559875583203</v>
      </c>
      <c r="AE11" s="37"/>
      <c r="AF11" s="34"/>
      <c r="AG11" s="34"/>
      <c r="AH11" s="34"/>
      <c r="AI11" s="28"/>
      <c r="AJ11" s="28"/>
      <c r="AK11" s="97"/>
      <c r="AL11" s="43"/>
      <c r="AM11" s="43"/>
    </row>
    <row r="12" spans="1:44" hidden="1" outlineLevel="1" x14ac:dyDescent="0.25">
      <c r="A12" s="98" t="str">
        <f>MLBSeason&amp;" STEAMER"</f>
        <v>2015 STEAMER</v>
      </c>
      <c r="B12" s="99">
        <f ca="1">'Extract STANDARD'!I74</f>
        <v>572</v>
      </c>
      <c r="C12" s="99">
        <f ca="1">'Extract STANDARD'!J74</f>
        <v>675</v>
      </c>
      <c r="D12" s="99">
        <f ca="1">'Extract STANDARD'!K74</f>
        <v>170</v>
      </c>
      <c r="E12" s="99">
        <f ca="1">'Extract STANDARD'!L74</f>
        <v>101</v>
      </c>
      <c r="F12" s="99">
        <f ca="1">'Extract STANDARD'!M74</f>
        <v>32</v>
      </c>
      <c r="G12" s="99">
        <f ca="1">'Extract STANDARD'!N74</f>
        <v>6</v>
      </c>
      <c r="H12" s="99">
        <f ca="1">'Extract STANDARD'!O74</f>
        <v>31</v>
      </c>
      <c r="I12" s="99">
        <f ca="1">'Extract STANDARD'!P74</f>
        <v>110</v>
      </c>
      <c r="J12" s="99">
        <f ca="1">'Extract STANDARD'!Q74</f>
        <v>93</v>
      </c>
      <c r="K12" s="99">
        <f ca="1">'Extract STANDARD'!R74</f>
        <v>86</v>
      </c>
      <c r="L12" s="99">
        <f ca="1">'Extract STANDARD'!T74</f>
        <v>145</v>
      </c>
      <c r="M12" s="99">
        <f ca="1">'Extract STANDARD'!U74</f>
        <v>7</v>
      </c>
      <c r="N12" s="99">
        <f ca="1">'Extract STANDARD'!V74</f>
        <v>5</v>
      </c>
      <c r="O12" s="99">
        <f ca="1">'Extract STANDARD'!Y74</f>
        <v>21</v>
      </c>
      <c r="P12" s="99">
        <f ca="1">'Extract STANDARD'!Z74</f>
        <v>8</v>
      </c>
      <c r="Q12" s="100">
        <f ca="1">'Extract STANDARD'!AA74</f>
        <v>0.29720279720279719</v>
      </c>
      <c r="R12" s="100">
        <f ca="1">'Extract ADVANCED'!L73</f>
        <v>0.39300000000000002</v>
      </c>
      <c r="S12" s="99">
        <f ca="1">'Extract ADVANCED'!M73</f>
        <v>0.53700000000000003</v>
      </c>
      <c r="T12" s="100">
        <f ca="1">'Extract ADVANCED'!N73</f>
        <v>0.93</v>
      </c>
      <c r="U12" s="101">
        <f t="shared" ca="1" si="16"/>
        <v>401</v>
      </c>
      <c r="V12" s="102">
        <f ca="1">IFERROR(B12/F12,0)</f>
        <v>17.875</v>
      </c>
      <c r="W12" s="102">
        <f ca="1">IFERROR(B12/G12,0)</f>
        <v>95.333333333333329</v>
      </c>
      <c r="X12" s="103">
        <f ca="1">IFERROR(C12/M12,0)</f>
        <v>96.428571428571431</v>
      </c>
      <c r="Y12" s="102">
        <f ca="1">IFERROR(C12/N12,0)</f>
        <v>135</v>
      </c>
      <c r="Z12" s="103">
        <f ca="1">IFERROR(C12/(O12+P12),0)</f>
        <v>23.275862068965516</v>
      </c>
      <c r="AA12" s="104">
        <f ca="1">IFERROR(O12/(O12+P12),0)</f>
        <v>0.72413793103448276</v>
      </c>
      <c r="AB12" s="105">
        <f ca="1">IFERROR(K12/C12,"")</f>
        <v>0.12740740740740741</v>
      </c>
      <c r="AC12" s="105">
        <f ca="1">IFERROR(L12/C12,"")</f>
        <v>0.21481481481481482</v>
      </c>
      <c r="AD12" s="106">
        <f ca="1">IFERROR((D12-H12)/(B12-L12-H12+N12),"")</f>
        <v>0.34663341645885287</v>
      </c>
      <c r="AE12" s="107">
        <f ca="1">'Extract BATTED BALL'!J74</f>
        <v>0</v>
      </c>
      <c r="AF12" s="107">
        <f ca="1">'Extract BATTED BALL'!I74</f>
        <v>0</v>
      </c>
      <c r="AG12" s="107">
        <f ca="1">'Extract BATTED BALL'!K74</f>
        <v>0</v>
      </c>
      <c r="AH12" s="107">
        <f ca="1">'Extract BATTED BALL'!M74</f>
        <v>0</v>
      </c>
      <c r="AI12" s="100">
        <f ca="1">IFERROR(I12/C12,0)</f>
        <v>0.16296296296296298</v>
      </c>
      <c r="AJ12" s="100">
        <f ca="1">IFERROR(J12/C12,0)</f>
        <v>0.13777777777777778</v>
      </c>
      <c r="AK12" s="43"/>
      <c r="AL12" s="43"/>
      <c r="AM12" s="43"/>
    </row>
    <row r="13" spans="1:44" collapsed="1" x14ac:dyDescent="0.25">
      <c r="A13" s="108"/>
      <c r="B13" s="99"/>
      <c r="C13" s="99"/>
      <c r="D13" s="99"/>
      <c r="E13" s="99"/>
      <c r="F13" s="99"/>
      <c r="G13" s="99"/>
      <c r="H13" s="99"/>
      <c r="I13" s="99"/>
      <c r="J13" s="99"/>
      <c r="K13" s="99"/>
      <c r="L13" s="99"/>
      <c r="M13" s="99"/>
      <c r="N13" s="99"/>
      <c r="O13" s="99"/>
      <c r="P13" s="99"/>
      <c r="Q13" s="100"/>
      <c r="R13" s="99"/>
      <c r="S13" s="99"/>
      <c r="T13" s="100"/>
      <c r="U13" s="99"/>
      <c r="V13" s="102"/>
      <c r="W13" s="102"/>
      <c r="X13" s="103"/>
      <c r="Y13" s="102"/>
      <c r="Z13" s="103"/>
      <c r="AA13" s="104"/>
      <c r="AB13" s="105"/>
      <c r="AC13" s="105"/>
      <c r="AD13" s="106"/>
      <c r="AE13" s="107"/>
      <c r="AF13" s="107"/>
      <c r="AG13" s="107"/>
      <c r="AH13" s="107"/>
      <c r="AI13" s="100"/>
      <c r="AJ13" s="100"/>
      <c r="AK13" s="97"/>
      <c r="AL13" s="43"/>
      <c r="AM13" s="43"/>
    </row>
    <row r="14" spans="1:44" s="70" customFormat="1" x14ac:dyDescent="0.25">
      <c r="A14" s="44" t="s">
        <v>481</v>
      </c>
      <c r="B14" s="68" t="s">
        <v>1</v>
      </c>
      <c r="C14" s="68" t="s">
        <v>2</v>
      </c>
      <c r="D14" s="68" t="s">
        <v>46</v>
      </c>
      <c r="E14" s="68" t="s">
        <v>4</v>
      </c>
      <c r="F14" s="68" t="s">
        <v>5</v>
      </c>
      <c r="G14" s="68" t="s">
        <v>6</v>
      </c>
      <c r="H14" s="68" t="s">
        <v>7</v>
      </c>
      <c r="I14" s="68" t="s">
        <v>10</v>
      </c>
      <c r="J14" s="68" t="s">
        <v>11</v>
      </c>
      <c r="K14" s="68" t="s">
        <v>12</v>
      </c>
      <c r="L14" s="68" t="s">
        <v>13</v>
      </c>
      <c r="M14" s="68" t="s">
        <v>14</v>
      </c>
      <c r="N14" s="68" t="s">
        <v>15</v>
      </c>
      <c r="O14" s="68" t="s">
        <v>16</v>
      </c>
      <c r="P14" s="68" t="s">
        <v>17</v>
      </c>
      <c r="Q14" s="68" t="s">
        <v>18</v>
      </c>
      <c r="R14" s="68" t="s">
        <v>19</v>
      </c>
      <c r="S14" s="68" t="s">
        <v>20</v>
      </c>
      <c r="T14" s="68" t="s">
        <v>21</v>
      </c>
      <c r="U14" s="68" t="s">
        <v>22</v>
      </c>
      <c r="V14" s="69" t="s">
        <v>23</v>
      </c>
      <c r="W14" s="69" t="s">
        <v>24</v>
      </c>
      <c r="X14" s="68" t="s">
        <v>25</v>
      </c>
      <c r="Y14" s="68" t="s">
        <v>26</v>
      </c>
      <c r="Z14" s="68" t="s">
        <v>27</v>
      </c>
      <c r="AA14" s="68" t="s">
        <v>28</v>
      </c>
      <c r="AB14" s="68" t="s">
        <v>29</v>
      </c>
      <c r="AC14" s="68" t="s">
        <v>30</v>
      </c>
      <c r="AD14" s="68" t="s">
        <v>31</v>
      </c>
      <c r="AE14" s="68" t="s">
        <v>50</v>
      </c>
      <c r="AF14" s="107"/>
      <c r="AG14" s="107"/>
      <c r="AH14" s="107"/>
      <c r="AI14" s="100"/>
      <c r="AJ14" s="100"/>
      <c r="AK14" s="97"/>
      <c r="AL14" s="43"/>
      <c r="AM14" s="43"/>
      <c r="AN14" s="43"/>
      <c r="AO14" s="43"/>
      <c r="AP14" s="43"/>
      <c r="AQ14" s="43"/>
    </row>
    <row r="15" spans="1:44" hidden="1" outlineLevel="1" x14ac:dyDescent="0.25">
      <c r="A15" s="127" t="str">
        <f ca="1">'Extract STANDARD'!G77</f>
        <v>2012 Angels (AAA)</v>
      </c>
      <c r="B15" s="27">
        <f ca="1">'Extract STANDARD'!I77</f>
        <v>77</v>
      </c>
      <c r="C15" s="27">
        <f ca="1">'Extract STANDARD'!J77</f>
        <v>93</v>
      </c>
      <c r="D15" s="27">
        <f ca="1">'Extract STANDARD'!K77</f>
        <v>31</v>
      </c>
      <c r="E15" s="27">
        <f ca="1">'Extract STANDARD'!L77</f>
        <v>21</v>
      </c>
      <c r="F15" s="27">
        <f ca="1">'Extract STANDARD'!M77</f>
        <v>4</v>
      </c>
      <c r="G15" s="27">
        <f ca="1">'Extract STANDARD'!N77</f>
        <v>5</v>
      </c>
      <c r="H15" s="27">
        <f ca="1">'Extract STANDARD'!O77</f>
        <v>1</v>
      </c>
      <c r="I15" s="27">
        <f ca="1">'Extract STANDARD'!P77</f>
        <v>21</v>
      </c>
      <c r="J15" s="27">
        <f ca="1">'Extract STANDARD'!Q77</f>
        <v>13</v>
      </c>
      <c r="K15" s="27">
        <f ca="1">'Extract STANDARD'!R77</f>
        <v>11</v>
      </c>
      <c r="L15" s="27">
        <f ca="1">'Extract STANDARD'!T77</f>
        <v>16</v>
      </c>
      <c r="M15" s="27">
        <f ca="1">'Extract STANDARD'!U77</f>
        <v>1</v>
      </c>
      <c r="N15" s="27">
        <f ca="1">'Extract STANDARD'!V77</f>
        <v>3</v>
      </c>
      <c r="O15" s="27">
        <f ca="1">'Extract STANDARD'!Y77</f>
        <v>6</v>
      </c>
      <c r="P15" s="27">
        <f ca="1">'Extract STANDARD'!Z77</f>
        <v>1</v>
      </c>
      <c r="Q15" s="28">
        <f ca="1">'Extract STANDARD'!AA77</f>
        <v>0.40259740259740262</v>
      </c>
      <c r="R15" s="28">
        <f ca="1">IFERROR((D15+K15+M15)/(B15+K15+M15+N15),"")</f>
        <v>0.46739130434782611</v>
      </c>
      <c r="S15" s="28">
        <f ca="1">IFERROR((E15+2*F15+3*G15+4*H15)/B15,"")</f>
        <v>0.62337662337662336</v>
      </c>
      <c r="T15" s="28">
        <f ca="1">IFERROR(R15+S15,"")</f>
        <v>1.0907679277244495</v>
      </c>
      <c r="U15" s="27">
        <f ca="1">IFERROR(B15-L15-H15+N15,"")</f>
        <v>63</v>
      </c>
      <c r="V15" s="29">
        <f ca="1">IFERROR(B15/F15,"")</f>
        <v>19.25</v>
      </c>
      <c r="W15" s="29">
        <f ca="1">IFERROR(B15/G15,"")</f>
        <v>15.4</v>
      </c>
      <c r="X15" s="30">
        <f ca="1">IFERROR(C15/M15,"")</f>
        <v>93</v>
      </c>
      <c r="Y15" s="29">
        <f ca="1">IFERROR(C15/N15,"")</f>
        <v>31</v>
      </c>
      <c r="Z15" s="30">
        <f ca="1">IFERROR(C15/(O15+P15),"")</f>
        <v>13.285714285714286</v>
      </c>
      <c r="AA15" s="31">
        <f ca="1">IFERROR(O15/(O15+P15),"")</f>
        <v>0.8571428571428571</v>
      </c>
      <c r="AB15" s="32">
        <f ca="1">IFERROR(K15/C15,"")</f>
        <v>0.11827956989247312</v>
      </c>
      <c r="AC15" s="32">
        <f ca="1">IFERROR(L15/C15,"")</f>
        <v>0.17204301075268819</v>
      </c>
      <c r="AD15" s="33">
        <f ca="1">IFERROR((D15-H15)/(B15-L15-H15+N15),"")</f>
        <v>0.47619047619047616</v>
      </c>
      <c r="AE15" s="37" t="str">
        <f ca="1">LEFT(A15,4)</f>
        <v>2012</v>
      </c>
      <c r="AF15" s="107"/>
      <c r="AG15" s="107"/>
      <c r="AH15" s="107"/>
      <c r="AI15" s="100"/>
      <c r="AJ15" s="100"/>
      <c r="AK15" s="43"/>
      <c r="AL15" s="43"/>
      <c r="AM15" s="43"/>
    </row>
    <row r="16" spans="1:44" hidden="1" outlineLevel="1" x14ac:dyDescent="0.25">
      <c r="A16" s="127" t="str">
        <f ca="1">'Extract STANDARD'!G78</f>
        <v/>
      </c>
      <c r="B16" s="27" t="str">
        <f ca="1">'Extract STANDARD'!I78</f>
        <v/>
      </c>
      <c r="C16" s="27" t="str">
        <f ca="1">'Extract STANDARD'!J78</f>
        <v/>
      </c>
      <c r="D16" s="27" t="str">
        <f ca="1">'Extract STANDARD'!K78</f>
        <v/>
      </c>
      <c r="E16" s="27" t="str">
        <f ca="1">'Extract STANDARD'!L78</f>
        <v/>
      </c>
      <c r="F16" s="27" t="str">
        <f ca="1">'Extract STANDARD'!M78</f>
        <v/>
      </c>
      <c r="G16" s="27" t="str">
        <f ca="1">'Extract STANDARD'!N78</f>
        <v/>
      </c>
      <c r="H16" s="27" t="str">
        <f ca="1">'Extract STANDARD'!O78</f>
        <v/>
      </c>
      <c r="I16" s="27" t="str">
        <f ca="1">'Extract STANDARD'!P78</f>
        <v/>
      </c>
      <c r="J16" s="27" t="str">
        <f ca="1">'Extract STANDARD'!Q78</f>
        <v/>
      </c>
      <c r="K16" s="27" t="str">
        <f ca="1">'Extract STANDARD'!R78</f>
        <v/>
      </c>
      <c r="L16" s="27" t="str">
        <f ca="1">'Extract STANDARD'!T78</f>
        <v/>
      </c>
      <c r="M16" s="27" t="str">
        <f ca="1">'Extract STANDARD'!U78</f>
        <v/>
      </c>
      <c r="N16" s="27" t="str">
        <f ca="1">'Extract STANDARD'!V78</f>
        <v/>
      </c>
      <c r="O16" s="27" t="str">
        <f ca="1">'Extract STANDARD'!Y78</f>
        <v/>
      </c>
      <c r="P16" s="27" t="str">
        <f ca="1">'Extract STANDARD'!Z78</f>
        <v/>
      </c>
      <c r="Q16" s="28" t="str">
        <f ca="1">'Extract STANDARD'!AA78</f>
        <v/>
      </c>
      <c r="R16" s="28" t="str">
        <f t="shared" ref="R16:R24" ca="1" si="19">IFERROR((D16+K16+M16)/(B16+K16+M16+N16),"")</f>
        <v/>
      </c>
      <c r="S16" s="28" t="str">
        <f t="shared" ref="S16:S24" ca="1" si="20">IFERROR((E16+2*F16+3*G16+4*H16)/B16,"")</f>
        <v/>
      </c>
      <c r="T16" s="28" t="str">
        <f t="shared" ref="T16:T24" ca="1" si="21">IFERROR(R16+S16,"")</f>
        <v/>
      </c>
      <c r="U16" s="27" t="str">
        <f t="shared" ref="U16:U24" ca="1" si="22">IFERROR(B16-L16-H16+N16,"")</f>
        <v/>
      </c>
      <c r="V16" s="29" t="str">
        <f t="shared" ref="V16:V24" ca="1" si="23">IFERROR(B16/F16,"")</f>
        <v/>
      </c>
      <c r="W16" s="29" t="str">
        <f t="shared" ref="W16:W24" ca="1" si="24">IFERROR(B16/G16,"")</f>
        <v/>
      </c>
      <c r="X16" s="30" t="str">
        <f t="shared" ref="X16:X24" ca="1" si="25">IFERROR(C16/M16,"")</f>
        <v/>
      </c>
      <c r="Y16" s="29" t="str">
        <f t="shared" ref="Y16:Y24" ca="1" si="26">IFERROR(C16/N16,"")</f>
        <v/>
      </c>
      <c r="Z16" s="30" t="str">
        <f t="shared" ref="Z16:Z24" ca="1" si="27">IFERROR(C16/(O16+P16),"")</f>
        <v/>
      </c>
      <c r="AA16" s="31" t="str">
        <f t="shared" ref="AA16:AA24" ca="1" si="28">IFERROR(O16/(O16+P16),"")</f>
        <v/>
      </c>
      <c r="AB16" s="32" t="str">
        <f t="shared" ref="AB16:AB24" ca="1" si="29">IFERROR(K16/C16,"")</f>
        <v/>
      </c>
      <c r="AC16" s="32" t="str">
        <f t="shared" ref="AC16:AC24" ca="1" si="30">IFERROR(L16/C16,"")</f>
        <v/>
      </c>
      <c r="AD16" s="33" t="str">
        <f t="shared" ref="AD16:AD24" ca="1" si="31">IFERROR((D16-H16)/(B16-L16-H16+N16),"")</f>
        <v/>
      </c>
      <c r="AE16" s="37" t="str">
        <f t="shared" ref="AE16:AE24" ca="1" si="32">LEFT(A16,4)</f>
        <v/>
      </c>
      <c r="AF16" s="107"/>
      <c r="AG16" s="107"/>
      <c r="AH16" s="107"/>
      <c r="AI16" s="100"/>
      <c r="AJ16" s="100"/>
      <c r="AK16" s="97"/>
      <c r="AL16" s="43"/>
      <c r="AM16" s="43"/>
    </row>
    <row r="17" spans="1:42" hidden="1" outlineLevel="1" x14ac:dyDescent="0.25">
      <c r="A17" s="127" t="str">
        <f ca="1">'Extract STANDARD'!G79</f>
        <v/>
      </c>
      <c r="B17" s="27" t="str">
        <f ca="1">'Extract STANDARD'!I79</f>
        <v/>
      </c>
      <c r="C17" s="27" t="str">
        <f ca="1">'Extract STANDARD'!J79</f>
        <v/>
      </c>
      <c r="D17" s="27" t="str">
        <f ca="1">'Extract STANDARD'!K79</f>
        <v/>
      </c>
      <c r="E17" s="27" t="str">
        <f ca="1">'Extract STANDARD'!L79</f>
        <v/>
      </c>
      <c r="F17" s="27" t="str">
        <f ca="1">'Extract STANDARD'!M79</f>
        <v/>
      </c>
      <c r="G17" s="27" t="str">
        <f ca="1">'Extract STANDARD'!N79</f>
        <v/>
      </c>
      <c r="H17" s="27" t="str">
        <f ca="1">'Extract STANDARD'!O79</f>
        <v/>
      </c>
      <c r="I17" s="27" t="str">
        <f ca="1">'Extract STANDARD'!P79</f>
        <v/>
      </c>
      <c r="J17" s="27" t="str">
        <f ca="1">'Extract STANDARD'!Q79</f>
        <v/>
      </c>
      <c r="K17" s="27" t="str">
        <f ca="1">'Extract STANDARD'!R79</f>
        <v/>
      </c>
      <c r="L17" s="27" t="str">
        <f ca="1">'Extract STANDARD'!T79</f>
        <v/>
      </c>
      <c r="M17" s="27" t="str">
        <f ca="1">'Extract STANDARD'!U79</f>
        <v/>
      </c>
      <c r="N17" s="27" t="str">
        <f ca="1">'Extract STANDARD'!V79</f>
        <v/>
      </c>
      <c r="O17" s="27" t="str">
        <f ca="1">'Extract STANDARD'!Y79</f>
        <v/>
      </c>
      <c r="P17" s="27" t="str">
        <f ca="1">'Extract STANDARD'!Z79</f>
        <v/>
      </c>
      <c r="Q17" s="28" t="str">
        <f ca="1">'Extract STANDARD'!AA79</f>
        <v/>
      </c>
      <c r="R17" s="28" t="str">
        <f t="shared" ca="1" si="19"/>
        <v/>
      </c>
      <c r="S17" s="28" t="str">
        <f t="shared" ca="1" si="20"/>
        <v/>
      </c>
      <c r="T17" s="28" t="str">
        <f t="shared" ca="1" si="21"/>
        <v/>
      </c>
      <c r="U17" s="27" t="str">
        <f t="shared" ca="1" si="22"/>
        <v/>
      </c>
      <c r="V17" s="29" t="str">
        <f t="shared" ca="1" si="23"/>
        <v/>
      </c>
      <c r="W17" s="29" t="str">
        <f t="shared" ca="1" si="24"/>
        <v/>
      </c>
      <c r="X17" s="30" t="str">
        <f t="shared" ca="1" si="25"/>
        <v/>
      </c>
      <c r="Y17" s="29" t="str">
        <f t="shared" ca="1" si="26"/>
        <v/>
      </c>
      <c r="Z17" s="30" t="str">
        <f t="shared" ca="1" si="27"/>
        <v/>
      </c>
      <c r="AA17" s="31" t="str">
        <f t="shared" ca="1" si="28"/>
        <v/>
      </c>
      <c r="AB17" s="32" t="str">
        <f t="shared" ca="1" si="29"/>
        <v/>
      </c>
      <c r="AC17" s="32" t="str">
        <f t="shared" ca="1" si="30"/>
        <v/>
      </c>
      <c r="AD17" s="33" t="str">
        <f t="shared" ca="1" si="31"/>
        <v/>
      </c>
      <c r="AE17" s="37" t="str">
        <f t="shared" ca="1" si="32"/>
        <v/>
      </c>
      <c r="AF17" s="107"/>
      <c r="AG17" s="107"/>
      <c r="AH17" s="107"/>
      <c r="AI17" s="100"/>
      <c r="AJ17" s="100"/>
      <c r="AK17" s="97"/>
      <c r="AL17" s="43"/>
      <c r="AM17" s="43"/>
    </row>
    <row r="18" spans="1:42" hidden="1" outlineLevel="1" x14ac:dyDescent="0.25">
      <c r="A18" s="127" t="str">
        <f ca="1">'Extract STANDARD'!G80</f>
        <v/>
      </c>
      <c r="B18" s="27" t="str">
        <f ca="1">'Extract STANDARD'!I80</f>
        <v/>
      </c>
      <c r="C18" s="27" t="str">
        <f ca="1">'Extract STANDARD'!J80</f>
        <v/>
      </c>
      <c r="D18" s="27" t="str">
        <f ca="1">'Extract STANDARD'!K80</f>
        <v/>
      </c>
      <c r="E18" s="27" t="str">
        <f ca="1">'Extract STANDARD'!L80</f>
        <v/>
      </c>
      <c r="F18" s="27" t="str">
        <f ca="1">'Extract STANDARD'!M80</f>
        <v/>
      </c>
      <c r="G18" s="27" t="str">
        <f ca="1">'Extract STANDARD'!N80</f>
        <v/>
      </c>
      <c r="H18" s="27" t="str">
        <f ca="1">'Extract STANDARD'!O80</f>
        <v/>
      </c>
      <c r="I18" s="27" t="str">
        <f ca="1">'Extract STANDARD'!P80</f>
        <v/>
      </c>
      <c r="J18" s="27" t="str">
        <f ca="1">'Extract STANDARD'!Q80</f>
        <v/>
      </c>
      <c r="K18" s="27" t="str">
        <f ca="1">'Extract STANDARD'!R80</f>
        <v/>
      </c>
      <c r="L18" s="27" t="str">
        <f ca="1">'Extract STANDARD'!T80</f>
        <v/>
      </c>
      <c r="M18" s="27" t="str">
        <f ca="1">'Extract STANDARD'!U80</f>
        <v/>
      </c>
      <c r="N18" s="27" t="str">
        <f ca="1">'Extract STANDARD'!V80</f>
        <v/>
      </c>
      <c r="O18" s="27" t="str">
        <f ca="1">'Extract STANDARD'!Y80</f>
        <v/>
      </c>
      <c r="P18" s="27" t="str">
        <f ca="1">'Extract STANDARD'!Z80</f>
        <v/>
      </c>
      <c r="Q18" s="28" t="str">
        <f ca="1">'Extract STANDARD'!AA80</f>
        <v/>
      </c>
      <c r="R18" s="28" t="str">
        <f t="shared" ca="1" si="19"/>
        <v/>
      </c>
      <c r="S18" s="28" t="str">
        <f t="shared" ca="1" si="20"/>
        <v/>
      </c>
      <c r="T18" s="28" t="str">
        <f t="shared" ca="1" si="21"/>
        <v/>
      </c>
      <c r="U18" s="27" t="str">
        <f t="shared" ca="1" si="22"/>
        <v/>
      </c>
      <c r="V18" s="29" t="str">
        <f t="shared" ca="1" si="23"/>
        <v/>
      </c>
      <c r="W18" s="29" t="str">
        <f t="shared" ca="1" si="24"/>
        <v/>
      </c>
      <c r="X18" s="30" t="str">
        <f t="shared" ca="1" si="25"/>
        <v/>
      </c>
      <c r="Y18" s="29" t="str">
        <f t="shared" ca="1" si="26"/>
        <v/>
      </c>
      <c r="Z18" s="30" t="str">
        <f t="shared" ca="1" si="27"/>
        <v/>
      </c>
      <c r="AA18" s="31" t="str">
        <f t="shared" ca="1" si="28"/>
        <v/>
      </c>
      <c r="AB18" s="32" t="str">
        <f t="shared" ca="1" si="29"/>
        <v/>
      </c>
      <c r="AC18" s="32" t="str">
        <f t="shared" ca="1" si="30"/>
        <v/>
      </c>
      <c r="AD18" s="33" t="str">
        <f t="shared" ca="1" si="31"/>
        <v/>
      </c>
      <c r="AE18" s="37" t="str">
        <f t="shared" ca="1" si="32"/>
        <v/>
      </c>
      <c r="AF18" s="107"/>
      <c r="AG18" s="107"/>
      <c r="AH18" s="107"/>
      <c r="AI18" s="100"/>
      <c r="AJ18" s="100"/>
      <c r="AK18" s="97"/>
      <c r="AL18" s="43"/>
      <c r="AM18" s="43"/>
    </row>
    <row r="19" spans="1:42" hidden="1" outlineLevel="1" x14ac:dyDescent="0.25">
      <c r="A19" s="127" t="str">
        <f ca="1">'Extract STANDARD'!G81</f>
        <v/>
      </c>
      <c r="B19" s="27" t="str">
        <f ca="1">'Extract STANDARD'!I81</f>
        <v/>
      </c>
      <c r="C19" s="27" t="str">
        <f ca="1">'Extract STANDARD'!J81</f>
        <v/>
      </c>
      <c r="D19" s="27" t="str">
        <f ca="1">'Extract STANDARD'!K81</f>
        <v/>
      </c>
      <c r="E19" s="27" t="str">
        <f ca="1">'Extract STANDARD'!L81</f>
        <v/>
      </c>
      <c r="F19" s="27" t="str">
        <f ca="1">'Extract STANDARD'!M81</f>
        <v/>
      </c>
      <c r="G19" s="27" t="str">
        <f ca="1">'Extract STANDARD'!N81</f>
        <v/>
      </c>
      <c r="H19" s="27" t="str">
        <f ca="1">'Extract STANDARD'!O81</f>
        <v/>
      </c>
      <c r="I19" s="27" t="str">
        <f ca="1">'Extract STANDARD'!P81</f>
        <v/>
      </c>
      <c r="J19" s="27" t="str">
        <f ca="1">'Extract STANDARD'!Q81</f>
        <v/>
      </c>
      <c r="K19" s="27" t="str">
        <f ca="1">'Extract STANDARD'!R81</f>
        <v/>
      </c>
      <c r="L19" s="27" t="str">
        <f ca="1">'Extract STANDARD'!T81</f>
        <v/>
      </c>
      <c r="M19" s="27" t="str">
        <f ca="1">'Extract STANDARD'!U81</f>
        <v/>
      </c>
      <c r="N19" s="27" t="str">
        <f ca="1">'Extract STANDARD'!V81</f>
        <v/>
      </c>
      <c r="O19" s="27" t="str">
        <f ca="1">'Extract STANDARD'!Y81</f>
        <v/>
      </c>
      <c r="P19" s="27" t="str">
        <f ca="1">'Extract STANDARD'!Z81</f>
        <v/>
      </c>
      <c r="Q19" s="28" t="str">
        <f ca="1">'Extract STANDARD'!AA81</f>
        <v/>
      </c>
      <c r="R19" s="28" t="str">
        <f t="shared" ca="1" si="19"/>
        <v/>
      </c>
      <c r="S19" s="28" t="str">
        <f t="shared" ca="1" si="20"/>
        <v/>
      </c>
      <c r="T19" s="28" t="str">
        <f t="shared" ca="1" si="21"/>
        <v/>
      </c>
      <c r="U19" s="27" t="str">
        <f t="shared" ca="1" si="22"/>
        <v/>
      </c>
      <c r="V19" s="29" t="str">
        <f t="shared" ca="1" si="23"/>
        <v/>
      </c>
      <c r="W19" s="29" t="str">
        <f t="shared" ca="1" si="24"/>
        <v/>
      </c>
      <c r="X19" s="30" t="str">
        <f t="shared" ca="1" si="25"/>
        <v/>
      </c>
      <c r="Y19" s="29" t="str">
        <f t="shared" ca="1" si="26"/>
        <v/>
      </c>
      <c r="Z19" s="30" t="str">
        <f t="shared" ca="1" si="27"/>
        <v/>
      </c>
      <c r="AA19" s="31" t="str">
        <f t="shared" ca="1" si="28"/>
        <v/>
      </c>
      <c r="AB19" s="32" t="str">
        <f t="shared" ca="1" si="29"/>
        <v/>
      </c>
      <c r="AC19" s="32" t="str">
        <f t="shared" ca="1" si="30"/>
        <v/>
      </c>
      <c r="AD19" s="33" t="str">
        <f t="shared" ca="1" si="31"/>
        <v/>
      </c>
      <c r="AE19" s="37" t="str">
        <f t="shared" ca="1" si="32"/>
        <v/>
      </c>
      <c r="AF19" s="107"/>
      <c r="AG19" s="107"/>
      <c r="AH19" s="107"/>
      <c r="AI19" s="100"/>
      <c r="AJ19" s="100"/>
      <c r="AK19" s="97"/>
      <c r="AL19" s="43"/>
      <c r="AM19" s="43"/>
    </row>
    <row r="20" spans="1:42" hidden="1" outlineLevel="1" x14ac:dyDescent="0.25">
      <c r="A20" s="127" t="str">
        <f ca="1">'Extract STANDARD'!G82</f>
        <v/>
      </c>
      <c r="B20" s="27" t="str">
        <f ca="1">'Extract STANDARD'!I82</f>
        <v/>
      </c>
      <c r="C20" s="27" t="str">
        <f ca="1">'Extract STANDARD'!J82</f>
        <v/>
      </c>
      <c r="D20" s="27" t="str">
        <f ca="1">'Extract STANDARD'!K82</f>
        <v/>
      </c>
      <c r="E20" s="27" t="str">
        <f ca="1">'Extract STANDARD'!L82</f>
        <v/>
      </c>
      <c r="F20" s="27" t="str">
        <f ca="1">'Extract STANDARD'!M82</f>
        <v/>
      </c>
      <c r="G20" s="27" t="str">
        <f ca="1">'Extract STANDARD'!N82</f>
        <v/>
      </c>
      <c r="H20" s="27" t="str">
        <f ca="1">'Extract STANDARD'!O82</f>
        <v/>
      </c>
      <c r="I20" s="27" t="str">
        <f ca="1">'Extract STANDARD'!P82</f>
        <v/>
      </c>
      <c r="J20" s="27" t="str">
        <f ca="1">'Extract STANDARD'!Q82</f>
        <v/>
      </c>
      <c r="K20" s="27" t="str">
        <f ca="1">'Extract STANDARD'!R82</f>
        <v/>
      </c>
      <c r="L20" s="27" t="str">
        <f ca="1">'Extract STANDARD'!T82</f>
        <v/>
      </c>
      <c r="M20" s="27" t="str">
        <f ca="1">'Extract STANDARD'!U82</f>
        <v/>
      </c>
      <c r="N20" s="27" t="str">
        <f ca="1">'Extract STANDARD'!V82</f>
        <v/>
      </c>
      <c r="O20" s="27" t="str">
        <f ca="1">'Extract STANDARD'!Y82</f>
        <v/>
      </c>
      <c r="P20" s="27" t="str">
        <f ca="1">'Extract STANDARD'!Z82</f>
        <v/>
      </c>
      <c r="Q20" s="28" t="str">
        <f ca="1">'Extract STANDARD'!AA82</f>
        <v/>
      </c>
      <c r="R20" s="28" t="str">
        <f t="shared" ca="1" si="19"/>
        <v/>
      </c>
      <c r="S20" s="28" t="str">
        <f t="shared" ca="1" si="20"/>
        <v/>
      </c>
      <c r="T20" s="28" t="str">
        <f t="shared" ca="1" si="21"/>
        <v/>
      </c>
      <c r="U20" s="27" t="str">
        <f t="shared" ca="1" si="22"/>
        <v/>
      </c>
      <c r="V20" s="29" t="str">
        <f t="shared" ca="1" si="23"/>
        <v/>
      </c>
      <c r="W20" s="29" t="str">
        <f t="shared" ca="1" si="24"/>
        <v/>
      </c>
      <c r="X20" s="30" t="str">
        <f t="shared" ca="1" si="25"/>
        <v/>
      </c>
      <c r="Y20" s="29" t="str">
        <f t="shared" ca="1" si="26"/>
        <v/>
      </c>
      <c r="Z20" s="30" t="str">
        <f t="shared" ca="1" si="27"/>
        <v/>
      </c>
      <c r="AA20" s="31" t="str">
        <f t="shared" ca="1" si="28"/>
        <v/>
      </c>
      <c r="AB20" s="32" t="str">
        <f t="shared" ca="1" si="29"/>
        <v/>
      </c>
      <c r="AC20" s="32" t="str">
        <f t="shared" ca="1" si="30"/>
        <v/>
      </c>
      <c r="AD20" s="33" t="str">
        <f t="shared" ca="1" si="31"/>
        <v/>
      </c>
      <c r="AE20" s="37" t="str">
        <f t="shared" ca="1" si="32"/>
        <v/>
      </c>
      <c r="AF20" s="107"/>
      <c r="AG20" s="107"/>
      <c r="AH20" s="107"/>
      <c r="AI20" s="100"/>
      <c r="AJ20" s="100"/>
      <c r="AK20" s="97"/>
      <c r="AL20" s="43"/>
      <c r="AM20" s="43"/>
    </row>
    <row r="21" spans="1:42" hidden="1" outlineLevel="1" x14ac:dyDescent="0.25">
      <c r="A21" s="127" t="str">
        <f ca="1">'Extract STANDARD'!G83</f>
        <v/>
      </c>
      <c r="B21" s="27" t="str">
        <f ca="1">'Extract STANDARD'!I83</f>
        <v/>
      </c>
      <c r="C21" s="27" t="str">
        <f ca="1">'Extract STANDARD'!J83</f>
        <v/>
      </c>
      <c r="D21" s="27" t="str">
        <f ca="1">'Extract STANDARD'!K83</f>
        <v/>
      </c>
      <c r="E21" s="27" t="str">
        <f ca="1">'Extract STANDARD'!L83</f>
        <v/>
      </c>
      <c r="F21" s="27" t="str">
        <f ca="1">'Extract STANDARD'!M83</f>
        <v/>
      </c>
      <c r="G21" s="27" t="str">
        <f ca="1">'Extract STANDARD'!N83</f>
        <v/>
      </c>
      <c r="H21" s="27" t="str">
        <f ca="1">'Extract STANDARD'!O83</f>
        <v/>
      </c>
      <c r="I21" s="27" t="str">
        <f ca="1">'Extract STANDARD'!P83</f>
        <v/>
      </c>
      <c r="J21" s="27" t="str">
        <f ca="1">'Extract STANDARD'!Q83</f>
        <v/>
      </c>
      <c r="K21" s="27" t="str">
        <f ca="1">'Extract STANDARD'!R83</f>
        <v/>
      </c>
      <c r="L21" s="27" t="str">
        <f ca="1">'Extract STANDARD'!T83</f>
        <v/>
      </c>
      <c r="M21" s="27" t="str">
        <f ca="1">'Extract STANDARD'!U83</f>
        <v/>
      </c>
      <c r="N21" s="27" t="str">
        <f ca="1">'Extract STANDARD'!V83</f>
        <v/>
      </c>
      <c r="O21" s="27" t="str">
        <f ca="1">'Extract STANDARD'!Y83</f>
        <v/>
      </c>
      <c r="P21" s="27" t="str">
        <f ca="1">'Extract STANDARD'!Z83</f>
        <v/>
      </c>
      <c r="Q21" s="28" t="str">
        <f ca="1">'Extract STANDARD'!AA83</f>
        <v/>
      </c>
      <c r="R21" s="28" t="str">
        <f t="shared" ca="1" si="19"/>
        <v/>
      </c>
      <c r="S21" s="28" t="str">
        <f t="shared" ca="1" si="20"/>
        <v/>
      </c>
      <c r="T21" s="28" t="str">
        <f t="shared" ca="1" si="21"/>
        <v/>
      </c>
      <c r="U21" s="27" t="str">
        <f t="shared" ca="1" si="22"/>
        <v/>
      </c>
      <c r="V21" s="29" t="str">
        <f t="shared" ca="1" si="23"/>
        <v/>
      </c>
      <c r="W21" s="29" t="str">
        <f t="shared" ca="1" si="24"/>
        <v/>
      </c>
      <c r="X21" s="30" t="str">
        <f t="shared" ca="1" si="25"/>
        <v/>
      </c>
      <c r="Y21" s="29" t="str">
        <f t="shared" ca="1" si="26"/>
        <v/>
      </c>
      <c r="Z21" s="30" t="str">
        <f t="shared" ca="1" si="27"/>
        <v/>
      </c>
      <c r="AA21" s="31" t="str">
        <f t="shared" ca="1" si="28"/>
        <v/>
      </c>
      <c r="AB21" s="32" t="str">
        <f t="shared" ca="1" si="29"/>
        <v/>
      </c>
      <c r="AC21" s="32" t="str">
        <f t="shared" ca="1" si="30"/>
        <v/>
      </c>
      <c r="AD21" s="33" t="str">
        <f t="shared" ca="1" si="31"/>
        <v/>
      </c>
      <c r="AE21" s="37" t="str">
        <f t="shared" ca="1" si="32"/>
        <v/>
      </c>
      <c r="AF21" s="107"/>
      <c r="AG21" s="107"/>
      <c r="AH21" s="107"/>
      <c r="AI21" s="100"/>
      <c r="AJ21" s="100"/>
      <c r="AK21" s="97"/>
      <c r="AL21" s="43"/>
      <c r="AM21" s="43"/>
    </row>
    <row r="22" spans="1:42" hidden="1" outlineLevel="1" x14ac:dyDescent="0.25">
      <c r="A22" s="127" t="str">
        <f ca="1">'Extract STANDARD'!G84</f>
        <v/>
      </c>
      <c r="B22" s="27" t="str">
        <f ca="1">'Extract STANDARD'!I84</f>
        <v/>
      </c>
      <c r="C22" s="27" t="str">
        <f ca="1">'Extract STANDARD'!J84</f>
        <v/>
      </c>
      <c r="D22" s="27" t="str">
        <f ca="1">'Extract STANDARD'!K84</f>
        <v/>
      </c>
      <c r="E22" s="27" t="str">
        <f ca="1">'Extract STANDARD'!L84</f>
        <v/>
      </c>
      <c r="F22" s="27" t="str">
        <f ca="1">'Extract STANDARD'!M84</f>
        <v/>
      </c>
      <c r="G22" s="27" t="str">
        <f ca="1">'Extract STANDARD'!N84</f>
        <v/>
      </c>
      <c r="H22" s="27" t="str">
        <f ca="1">'Extract STANDARD'!O84</f>
        <v/>
      </c>
      <c r="I22" s="27" t="str">
        <f ca="1">'Extract STANDARD'!P84</f>
        <v/>
      </c>
      <c r="J22" s="27" t="str">
        <f ca="1">'Extract STANDARD'!Q84</f>
        <v/>
      </c>
      <c r="K22" s="27" t="str">
        <f ca="1">'Extract STANDARD'!R84</f>
        <v/>
      </c>
      <c r="L22" s="27" t="str">
        <f ca="1">'Extract STANDARD'!T84</f>
        <v/>
      </c>
      <c r="M22" s="27" t="str">
        <f ca="1">'Extract STANDARD'!U84</f>
        <v/>
      </c>
      <c r="N22" s="27" t="str">
        <f ca="1">'Extract STANDARD'!V84</f>
        <v/>
      </c>
      <c r="O22" s="27" t="str">
        <f ca="1">'Extract STANDARD'!Y84</f>
        <v/>
      </c>
      <c r="P22" s="27" t="str">
        <f ca="1">'Extract STANDARD'!Z84</f>
        <v/>
      </c>
      <c r="Q22" s="28" t="str">
        <f ca="1">'Extract STANDARD'!AA84</f>
        <v/>
      </c>
      <c r="R22" s="28" t="str">
        <f t="shared" ca="1" si="19"/>
        <v/>
      </c>
      <c r="S22" s="28" t="str">
        <f t="shared" ca="1" si="20"/>
        <v/>
      </c>
      <c r="T22" s="28" t="str">
        <f t="shared" ca="1" si="21"/>
        <v/>
      </c>
      <c r="U22" s="27" t="str">
        <f t="shared" ca="1" si="22"/>
        <v/>
      </c>
      <c r="V22" s="29" t="str">
        <f t="shared" ca="1" si="23"/>
        <v/>
      </c>
      <c r="W22" s="29" t="str">
        <f t="shared" ca="1" si="24"/>
        <v/>
      </c>
      <c r="X22" s="30" t="str">
        <f t="shared" ca="1" si="25"/>
        <v/>
      </c>
      <c r="Y22" s="29" t="str">
        <f t="shared" ca="1" si="26"/>
        <v/>
      </c>
      <c r="Z22" s="30" t="str">
        <f t="shared" ca="1" si="27"/>
        <v/>
      </c>
      <c r="AA22" s="31" t="str">
        <f t="shared" ca="1" si="28"/>
        <v/>
      </c>
      <c r="AB22" s="32" t="str">
        <f t="shared" ca="1" si="29"/>
        <v/>
      </c>
      <c r="AC22" s="32" t="str">
        <f t="shared" ca="1" si="30"/>
        <v/>
      </c>
      <c r="AD22" s="33" t="str">
        <f t="shared" ca="1" si="31"/>
        <v/>
      </c>
      <c r="AE22" s="37" t="str">
        <f t="shared" ca="1" si="32"/>
        <v/>
      </c>
      <c r="AF22" s="107"/>
      <c r="AG22" s="107"/>
      <c r="AH22" s="107"/>
      <c r="AI22" s="100"/>
      <c r="AJ22" s="100"/>
      <c r="AK22" s="97"/>
      <c r="AL22" s="43"/>
      <c r="AM22" s="43"/>
    </row>
    <row r="23" spans="1:42" hidden="1" outlineLevel="1" x14ac:dyDescent="0.25">
      <c r="A23" s="127" t="str">
        <f ca="1">'Extract STANDARD'!G85</f>
        <v/>
      </c>
      <c r="B23" s="27" t="str">
        <f ca="1">'Extract STANDARD'!I85</f>
        <v/>
      </c>
      <c r="C23" s="27" t="str">
        <f ca="1">'Extract STANDARD'!J85</f>
        <v/>
      </c>
      <c r="D23" s="27" t="str">
        <f ca="1">'Extract STANDARD'!K85</f>
        <v/>
      </c>
      <c r="E23" s="27" t="str">
        <f ca="1">'Extract STANDARD'!L85</f>
        <v/>
      </c>
      <c r="F23" s="27" t="str">
        <f ca="1">'Extract STANDARD'!M85</f>
        <v/>
      </c>
      <c r="G23" s="27" t="str">
        <f ca="1">'Extract STANDARD'!N85</f>
        <v/>
      </c>
      <c r="H23" s="27" t="str">
        <f ca="1">'Extract STANDARD'!O85</f>
        <v/>
      </c>
      <c r="I23" s="27" t="str">
        <f ca="1">'Extract STANDARD'!P85</f>
        <v/>
      </c>
      <c r="J23" s="27" t="str">
        <f ca="1">'Extract STANDARD'!Q85</f>
        <v/>
      </c>
      <c r="K23" s="27" t="str">
        <f ca="1">'Extract STANDARD'!R85</f>
        <v/>
      </c>
      <c r="L23" s="27" t="str">
        <f ca="1">'Extract STANDARD'!T85</f>
        <v/>
      </c>
      <c r="M23" s="27" t="str">
        <f ca="1">'Extract STANDARD'!U85</f>
        <v/>
      </c>
      <c r="N23" s="27" t="str">
        <f ca="1">'Extract STANDARD'!V85</f>
        <v/>
      </c>
      <c r="O23" s="27" t="str">
        <f ca="1">'Extract STANDARD'!Y85</f>
        <v/>
      </c>
      <c r="P23" s="27" t="str">
        <f ca="1">'Extract STANDARD'!Z85</f>
        <v/>
      </c>
      <c r="Q23" s="28" t="str">
        <f ca="1">'Extract STANDARD'!AA85</f>
        <v/>
      </c>
      <c r="R23" s="28" t="str">
        <f t="shared" ca="1" si="19"/>
        <v/>
      </c>
      <c r="S23" s="28" t="str">
        <f t="shared" ca="1" si="20"/>
        <v/>
      </c>
      <c r="T23" s="28" t="str">
        <f t="shared" ca="1" si="21"/>
        <v/>
      </c>
      <c r="U23" s="27" t="str">
        <f t="shared" ca="1" si="22"/>
        <v/>
      </c>
      <c r="V23" s="29" t="str">
        <f t="shared" ca="1" si="23"/>
        <v/>
      </c>
      <c r="W23" s="29" t="str">
        <f t="shared" ca="1" si="24"/>
        <v/>
      </c>
      <c r="X23" s="30" t="str">
        <f t="shared" ca="1" si="25"/>
        <v/>
      </c>
      <c r="Y23" s="29" t="str">
        <f t="shared" ca="1" si="26"/>
        <v/>
      </c>
      <c r="Z23" s="30" t="str">
        <f t="shared" ca="1" si="27"/>
        <v/>
      </c>
      <c r="AA23" s="31" t="str">
        <f t="shared" ca="1" si="28"/>
        <v/>
      </c>
      <c r="AB23" s="32" t="str">
        <f t="shared" ca="1" si="29"/>
        <v/>
      </c>
      <c r="AC23" s="32" t="str">
        <f t="shared" ca="1" si="30"/>
        <v/>
      </c>
      <c r="AD23" s="33" t="str">
        <f t="shared" ca="1" si="31"/>
        <v/>
      </c>
      <c r="AE23" s="37" t="str">
        <f t="shared" ca="1" si="32"/>
        <v/>
      </c>
      <c r="AF23" s="107"/>
      <c r="AG23" s="107"/>
      <c r="AH23" s="107"/>
      <c r="AI23" s="100"/>
      <c r="AJ23" s="100"/>
      <c r="AK23" s="97"/>
      <c r="AL23" s="43"/>
      <c r="AM23" s="43"/>
    </row>
    <row r="24" spans="1:42" hidden="1" outlineLevel="1" x14ac:dyDescent="0.25">
      <c r="A24" s="127" t="str">
        <f ca="1">'Extract STANDARD'!G86</f>
        <v/>
      </c>
      <c r="B24" s="27" t="str">
        <f ca="1">'Extract STANDARD'!I86</f>
        <v/>
      </c>
      <c r="C24" s="27" t="str">
        <f ca="1">'Extract STANDARD'!J86</f>
        <v/>
      </c>
      <c r="D24" s="27" t="str">
        <f ca="1">'Extract STANDARD'!K86</f>
        <v/>
      </c>
      <c r="E24" s="27" t="str">
        <f ca="1">'Extract STANDARD'!L86</f>
        <v/>
      </c>
      <c r="F24" s="27" t="str">
        <f ca="1">'Extract STANDARD'!M86</f>
        <v/>
      </c>
      <c r="G24" s="27" t="str">
        <f ca="1">'Extract STANDARD'!N86</f>
        <v/>
      </c>
      <c r="H24" s="27" t="str">
        <f ca="1">'Extract STANDARD'!O86</f>
        <v/>
      </c>
      <c r="I24" s="27" t="str">
        <f ca="1">'Extract STANDARD'!P86</f>
        <v/>
      </c>
      <c r="J24" s="27" t="str">
        <f ca="1">'Extract STANDARD'!Q86</f>
        <v/>
      </c>
      <c r="K24" s="27" t="str">
        <f ca="1">'Extract STANDARD'!R86</f>
        <v/>
      </c>
      <c r="L24" s="27" t="str">
        <f ca="1">'Extract STANDARD'!T86</f>
        <v/>
      </c>
      <c r="M24" s="27" t="str">
        <f ca="1">'Extract STANDARD'!U86</f>
        <v/>
      </c>
      <c r="N24" s="27" t="str">
        <f ca="1">'Extract STANDARD'!V86</f>
        <v/>
      </c>
      <c r="O24" s="27" t="str">
        <f ca="1">'Extract STANDARD'!Y86</f>
        <v/>
      </c>
      <c r="P24" s="27" t="str">
        <f ca="1">'Extract STANDARD'!Z86</f>
        <v/>
      </c>
      <c r="Q24" s="28" t="str">
        <f ca="1">'Extract STANDARD'!AA86</f>
        <v/>
      </c>
      <c r="R24" s="28" t="str">
        <f t="shared" ca="1" si="19"/>
        <v/>
      </c>
      <c r="S24" s="28" t="str">
        <f t="shared" ca="1" si="20"/>
        <v/>
      </c>
      <c r="T24" s="28" t="str">
        <f t="shared" ca="1" si="21"/>
        <v/>
      </c>
      <c r="U24" s="27" t="str">
        <f t="shared" ca="1" si="22"/>
        <v/>
      </c>
      <c r="V24" s="29" t="str">
        <f t="shared" ca="1" si="23"/>
        <v/>
      </c>
      <c r="W24" s="29" t="str">
        <f t="shared" ca="1" si="24"/>
        <v/>
      </c>
      <c r="X24" s="30" t="str">
        <f t="shared" ca="1" si="25"/>
        <v/>
      </c>
      <c r="Y24" s="29" t="str">
        <f t="shared" ca="1" si="26"/>
        <v/>
      </c>
      <c r="Z24" s="30" t="str">
        <f t="shared" ca="1" si="27"/>
        <v/>
      </c>
      <c r="AA24" s="31" t="str">
        <f t="shared" ca="1" si="28"/>
        <v/>
      </c>
      <c r="AB24" s="32" t="str">
        <f t="shared" ca="1" si="29"/>
        <v/>
      </c>
      <c r="AC24" s="32" t="str">
        <f t="shared" ca="1" si="30"/>
        <v/>
      </c>
      <c r="AD24" s="33" t="str">
        <f t="shared" ca="1" si="31"/>
        <v/>
      </c>
      <c r="AE24" s="37" t="str">
        <f t="shared" ca="1" si="32"/>
        <v/>
      </c>
      <c r="AF24" s="107"/>
      <c r="AG24" s="107"/>
      <c r="AH24" s="107"/>
      <c r="AI24" s="100"/>
      <c r="AJ24" s="100"/>
      <c r="AK24" s="97"/>
      <c r="AL24" s="43"/>
      <c r="AM24" s="43"/>
    </row>
    <row r="25" spans="1:42" hidden="1" outlineLevel="1" x14ac:dyDescent="0.25">
      <c r="A25" s="127" t="str">
        <f>A7&amp;" Total"</f>
        <v>2012 Total</v>
      </c>
      <c r="B25" s="27">
        <f ca="1">SUMIF($AE$15:$AE$24,LEFT($A25,4),B$15:B$24)</f>
        <v>77</v>
      </c>
      <c r="C25" s="27">
        <f t="shared" ref="C25:P25" ca="1" si="33">SUMIF($AE$15:$AE$24,LEFT($A25,4),C$15:C$24)</f>
        <v>93</v>
      </c>
      <c r="D25" s="27">
        <f t="shared" ca="1" si="33"/>
        <v>31</v>
      </c>
      <c r="E25" s="27">
        <f t="shared" ca="1" si="33"/>
        <v>21</v>
      </c>
      <c r="F25" s="27">
        <f t="shared" ca="1" si="33"/>
        <v>4</v>
      </c>
      <c r="G25" s="27">
        <f t="shared" ca="1" si="33"/>
        <v>5</v>
      </c>
      <c r="H25" s="27">
        <f t="shared" ca="1" si="33"/>
        <v>1</v>
      </c>
      <c r="I25" s="27">
        <f t="shared" ca="1" si="33"/>
        <v>21</v>
      </c>
      <c r="J25" s="27">
        <f t="shared" ca="1" si="33"/>
        <v>13</v>
      </c>
      <c r="K25" s="27">
        <f t="shared" ca="1" si="33"/>
        <v>11</v>
      </c>
      <c r="L25" s="27">
        <f t="shared" ca="1" si="33"/>
        <v>16</v>
      </c>
      <c r="M25" s="27">
        <f t="shared" ca="1" si="33"/>
        <v>1</v>
      </c>
      <c r="N25" s="27">
        <f t="shared" ca="1" si="33"/>
        <v>3</v>
      </c>
      <c r="O25" s="27">
        <f t="shared" ca="1" si="33"/>
        <v>6</v>
      </c>
      <c r="P25" s="27">
        <f t="shared" ca="1" si="33"/>
        <v>1</v>
      </c>
      <c r="Q25" s="28">
        <f ca="1">IFERROR(D25/B25,0)</f>
        <v>0.40259740259740262</v>
      </c>
      <c r="R25" s="28">
        <f ca="1">IFERROR((D25+K25+M25)/(B25+K25+M25+N25),0)</f>
        <v>0.46739130434782611</v>
      </c>
      <c r="S25" s="28">
        <f t="shared" ref="S25" ca="1" si="34">IFERROR((E25+2*F25+3*G25+4*H25)/B25,0)</f>
        <v>0.62337662337662336</v>
      </c>
      <c r="T25" s="28">
        <f t="shared" ref="T25" ca="1" si="35">IFERROR(R25+S25,0)</f>
        <v>1.0907679277244495</v>
      </c>
      <c r="U25" s="27">
        <f t="shared" ref="U25" ca="1" si="36">B25-L25-H25+N25</f>
        <v>63</v>
      </c>
      <c r="V25" s="29">
        <f ca="1">IFERROR(B25/F25,0)</f>
        <v>19.25</v>
      </c>
      <c r="W25" s="29">
        <f ca="1">IFERROR(B25/G25,0)</f>
        <v>15.4</v>
      </c>
      <c r="X25" s="30">
        <f ca="1">IFERROR(C25/M25,0)</f>
        <v>93</v>
      </c>
      <c r="Y25" s="29">
        <f ca="1">IFERROR(C25/N25,0)</f>
        <v>31</v>
      </c>
      <c r="Z25" s="30">
        <f t="shared" ref="Z25" ca="1" si="37">IFERROR(C25/(O25+P25),0)</f>
        <v>13.285714285714286</v>
      </c>
      <c r="AA25" s="31">
        <f t="shared" ref="AA25" ca="1" si="38">IFERROR(O25/(O25+P25),0)</f>
        <v>0.8571428571428571</v>
      </c>
      <c r="AB25" s="32">
        <f t="shared" ref="AB25" ca="1" si="39">IFERROR(K25/C25,0)</f>
        <v>0.11827956989247312</v>
      </c>
      <c r="AC25" s="32">
        <f t="shared" ref="AC25" ca="1" si="40">IFERROR(L25/C25,0)</f>
        <v>0.17204301075268819</v>
      </c>
      <c r="AD25" s="33">
        <f t="shared" ref="AD25" ca="1" si="41">IFERROR((D25-H25)/(B25-L25-H25+N25),0)</f>
        <v>0.47619047619047616</v>
      </c>
      <c r="AE25" s="37"/>
      <c r="AF25" s="107"/>
      <c r="AG25" s="107"/>
      <c r="AH25" s="107"/>
      <c r="AI25" s="100"/>
      <c r="AJ25" s="100"/>
      <c r="AK25" s="97"/>
      <c r="AL25" s="43"/>
      <c r="AM25" s="43"/>
    </row>
    <row r="26" spans="1:42" hidden="1" outlineLevel="1" x14ac:dyDescent="0.25">
      <c r="A26" s="127" t="str">
        <f>A8&amp;" Total"</f>
        <v>2013 Total</v>
      </c>
      <c r="B26" s="27">
        <f t="shared" ref="B26:P27" ca="1" si="42">SUMIF($AE$15:$AE$24,LEFT($A26,4),B$15:B$24)</f>
        <v>0</v>
      </c>
      <c r="C26" s="27">
        <f t="shared" ca="1" si="42"/>
        <v>0</v>
      </c>
      <c r="D26" s="27">
        <f t="shared" ca="1" si="42"/>
        <v>0</v>
      </c>
      <c r="E26" s="27">
        <f t="shared" ca="1" si="42"/>
        <v>0</v>
      </c>
      <c r="F26" s="27">
        <f t="shared" ca="1" si="42"/>
        <v>0</v>
      </c>
      <c r="G26" s="27">
        <f t="shared" ca="1" si="42"/>
        <v>0</v>
      </c>
      <c r="H26" s="27">
        <f t="shared" ca="1" si="42"/>
        <v>0</v>
      </c>
      <c r="I26" s="27">
        <f t="shared" ca="1" si="42"/>
        <v>0</v>
      </c>
      <c r="J26" s="27">
        <f t="shared" ca="1" si="42"/>
        <v>0</v>
      </c>
      <c r="K26" s="27">
        <f t="shared" ca="1" si="42"/>
        <v>0</v>
      </c>
      <c r="L26" s="27">
        <f t="shared" ca="1" si="42"/>
        <v>0</v>
      </c>
      <c r="M26" s="27">
        <f t="shared" ca="1" si="42"/>
        <v>0</v>
      </c>
      <c r="N26" s="27">
        <f t="shared" ca="1" si="42"/>
        <v>0</v>
      </c>
      <c r="O26" s="27">
        <f t="shared" ca="1" si="42"/>
        <v>0</v>
      </c>
      <c r="P26" s="27">
        <f t="shared" ca="1" si="42"/>
        <v>0</v>
      </c>
      <c r="Q26" s="28">
        <f t="shared" ref="Q26:Q28" ca="1" si="43">IFERROR(D26/B26,0)</f>
        <v>0</v>
      </c>
      <c r="R26" s="28">
        <f t="shared" ref="R26:R27" ca="1" si="44">IFERROR((D26+K26+M26)/(B26+K26+M26+N26),0)</f>
        <v>0</v>
      </c>
      <c r="S26" s="28">
        <f t="shared" ref="S26:S28" ca="1" si="45">IFERROR((E26+2*F26+3*G26+4*H26)/B26,0)</f>
        <v>0</v>
      </c>
      <c r="T26" s="28">
        <f t="shared" ref="T26:T28" ca="1" si="46">IFERROR(R26+S26,0)</f>
        <v>0</v>
      </c>
      <c r="U26" s="27">
        <f t="shared" ref="U26:U28" ca="1" si="47">B26-L26-H26+N26</f>
        <v>0</v>
      </c>
      <c r="V26" s="29">
        <f t="shared" ref="V26:V27" ca="1" si="48">IFERROR(B26/F26,0)</f>
        <v>0</v>
      </c>
      <c r="W26" s="29">
        <f t="shared" ref="W26:W27" ca="1" si="49">IFERROR(B26/G26,0)</f>
        <v>0</v>
      </c>
      <c r="X26" s="30">
        <f t="shared" ref="X26:X27" ca="1" si="50">IFERROR(C26/M26,0)</f>
        <v>0</v>
      </c>
      <c r="Y26" s="29">
        <f t="shared" ref="Y26:Y27" ca="1" si="51">IFERROR(C26/N26,0)</f>
        <v>0</v>
      </c>
      <c r="Z26" s="30">
        <f t="shared" ref="Z26:Z27" ca="1" si="52">IFERROR(C26/(O26+P26),0)</f>
        <v>0</v>
      </c>
      <c r="AA26" s="31">
        <f t="shared" ref="AA26:AA27" ca="1" si="53">IFERROR(O26/(O26+P26),0)</f>
        <v>0</v>
      </c>
      <c r="AB26" s="32">
        <f t="shared" ref="AB26:AB27" ca="1" si="54">IFERROR(K26/C26,0)</f>
        <v>0</v>
      </c>
      <c r="AC26" s="32">
        <f t="shared" ref="AC26:AC27" ca="1" si="55">IFERROR(L26/C26,0)</f>
        <v>0</v>
      </c>
      <c r="AD26" s="33">
        <f t="shared" ref="AD26:AD27" ca="1" si="56">IFERROR((D26-H26)/(B26-L26-H26+N26),0)</f>
        <v>0</v>
      </c>
      <c r="AE26" s="37"/>
      <c r="AF26" s="107"/>
      <c r="AG26" s="107"/>
      <c r="AH26" s="107"/>
      <c r="AI26" s="100"/>
      <c r="AJ26" s="100"/>
      <c r="AK26" s="97"/>
      <c r="AL26" s="43"/>
      <c r="AM26" s="43"/>
    </row>
    <row r="27" spans="1:42" hidden="1" outlineLevel="1" x14ac:dyDescent="0.25">
      <c r="A27" s="127" t="str">
        <f>A9&amp;" Total"</f>
        <v>2014 Total</v>
      </c>
      <c r="B27" s="27">
        <f t="shared" ca="1" si="42"/>
        <v>0</v>
      </c>
      <c r="C27" s="27">
        <f t="shared" ca="1" si="42"/>
        <v>0</v>
      </c>
      <c r="D27" s="27">
        <f t="shared" ca="1" si="42"/>
        <v>0</v>
      </c>
      <c r="E27" s="27">
        <f t="shared" ca="1" si="42"/>
        <v>0</v>
      </c>
      <c r="F27" s="27">
        <f t="shared" ca="1" si="42"/>
        <v>0</v>
      </c>
      <c r="G27" s="27">
        <f t="shared" ca="1" si="42"/>
        <v>0</v>
      </c>
      <c r="H27" s="27">
        <f t="shared" ca="1" si="42"/>
        <v>0</v>
      </c>
      <c r="I27" s="27">
        <f t="shared" ca="1" si="42"/>
        <v>0</v>
      </c>
      <c r="J27" s="27">
        <f t="shared" ca="1" si="42"/>
        <v>0</v>
      </c>
      <c r="K27" s="27">
        <f t="shared" ca="1" si="42"/>
        <v>0</v>
      </c>
      <c r="L27" s="27">
        <f t="shared" ca="1" si="42"/>
        <v>0</v>
      </c>
      <c r="M27" s="27">
        <f t="shared" ca="1" si="42"/>
        <v>0</v>
      </c>
      <c r="N27" s="27">
        <f t="shared" ca="1" si="42"/>
        <v>0</v>
      </c>
      <c r="O27" s="27">
        <f t="shared" ca="1" si="42"/>
        <v>0</v>
      </c>
      <c r="P27" s="27">
        <f t="shared" ca="1" si="42"/>
        <v>0</v>
      </c>
      <c r="Q27" s="28">
        <f t="shared" ca="1" si="43"/>
        <v>0</v>
      </c>
      <c r="R27" s="28">
        <f t="shared" ca="1" si="44"/>
        <v>0</v>
      </c>
      <c r="S27" s="28">
        <f t="shared" ca="1" si="45"/>
        <v>0</v>
      </c>
      <c r="T27" s="28">
        <f t="shared" ca="1" si="46"/>
        <v>0</v>
      </c>
      <c r="U27" s="27">
        <f t="shared" ca="1" si="47"/>
        <v>0</v>
      </c>
      <c r="V27" s="29">
        <f t="shared" ca="1" si="48"/>
        <v>0</v>
      </c>
      <c r="W27" s="29">
        <f t="shared" ca="1" si="49"/>
        <v>0</v>
      </c>
      <c r="X27" s="30">
        <f t="shared" ca="1" si="50"/>
        <v>0</v>
      </c>
      <c r="Y27" s="29">
        <f t="shared" ca="1" si="51"/>
        <v>0</v>
      </c>
      <c r="Z27" s="30">
        <f t="shared" ca="1" si="52"/>
        <v>0</v>
      </c>
      <c r="AA27" s="31">
        <f t="shared" ca="1" si="53"/>
        <v>0</v>
      </c>
      <c r="AB27" s="32">
        <f t="shared" ca="1" si="54"/>
        <v>0</v>
      </c>
      <c r="AC27" s="32">
        <f t="shared" ca="1" si="55"/>
        <v>0</v>
      </c>
      <c r="AD27" s="33">
        <f t="shared" ca="1" si="56"/>
        <v>0</v>
      </c>
      <c r="AE27" s="37"/>
      <c r="AF27" s="107"/>
      <c r="AG27" s="107"/>
      <c r="AH27" s="107"/>
      <c r="AI27" s="100"/>
      <c r="AJ27" s="100"/>
      <c r="AK27" s="97"/>
      <c r="AL27" s="43"/>
      <c r="AM27" s="43"/>
    </row>
    <row r="28" spans="1:42" hidden="1" outlineLevel="1" x14ac:dyDescent="0.25">
      <c r="A28" s="127" t="s">
        <v>487</v>
      </c>
      <c r="B28" s="36">
        <f ca="1">IFERROR(SUM(B15:B24)/COUNTIF($C$25:$C$27,"&gt;0"),0)</f>
        <v>77</v>
      </c>
      <c r="C28" s="36">
        <f t="shared" ref="C28:P28" ca="1" si="57">IFERROR(SUM(C15:C24)/COUNTIF($C$25:$C$27,"&gt;0"),0)</f>
        <v>93</v>
      </c>
      <c r="D28" s="36">
        <f t="shared" ca="1" si="57"/>
        <v>31</v>
      </c>
      <c r="E28" s="36">
        <f t="shared" ca="1" si="57"/>
        <v>21</v>
      </c>
      <c r="F28" s="36">
        <f t="shared" ca="1" si="57"/>
        <v>4</v>
      </c>
      <c r="G28" s="36">
        <f t="shared" ca="1" si="57"/>
        <v>5</v>
      </c>
      <c r="H28" s="36">
        <f t="shared" ca="1" si="57"/>
        <v>1</v>
      </c>
      <c r="I28" s="36">
        <f t="shared" ca="1" si="57"/>
        <v>21</v>
      </c>
      <c r="J28" s="36">
        <f t="shared" ca="1" si="57"/>
        <v>13</v>
      </c>
      <c r="K28" s="36">
        <f t="shared" ca="1" si="57"/>
        <v>11</v>
      </c>
      <c r="L28" s="36">
        <f t="shared" ca="1" si="57"/>
        <v>16</v>
      </c>
      <c r="M28" s="36">
        <f t="shared" ca="1" si="57"/>
        <v>1</v>
      </c>
      <c r="N28" s="36">
        <f t="shared" ca="1" si="57"/>
        <v>3</v>
      </c>
      <c r="O28" s="36">
        <f t="shared" ca="1" si="57"/>
        <v>6</v>
      </c>
      <c r="P28" s="36">
        <f t="shared" ca="1" si="57"/>
        <v>1</v>
      </c>
      <c r="Q28" s="28">
        <f t="shared" ca="1" si="43"/>
        <v>0.40259740259740262</v>
      </c>
      <c r="R28" s="28">
        <f ca="1">IFERROR((SUM(D25:D27)+SUM(K25:K27)+SUM(M25:M27))/(SUM(B25:B27)+SUM(K25:K27)+SUM(M25:M27)+SUM(N25:N27)),0)</f>
        <v>0.46739130434782611</v>
      </c>
      <c r="S28" s="28">
        <f t="shared" ca="1" si="45"/>
        <v>0.62337662337662336</v>
      </c>
      <c r="T28" s="28">
        <f t="shared" ca="1" si="46"/>
        <v>1.0907679277244495</v>
      </c>
      <c r="U28" s="36">
        <f t="shared" ca="1" si="47"/>
        <v>63</v>
      </c>
      <c r="V28" s="29">
        <f t="shared" ref="V28" ca="1" si="58">IFERROR(B28/F28,0)</f>
        <v>19.25</v>
      </c>
      <c r="W28" s="29">
        <f t="shared" ref="W28" ca="1" si="59">IFERROR(B28/G28,0)</f>
        <v>15.4</v>
      </c>
      <c r="X28" s="30">
        <f t="shared" ref="X28" ca="1" si="60">IFERROR(C28/M28,0)</f>
        <v>93</v>
      </c>
      <c r="Y28" s="29">
        <f t="shared" ref="Y28" ca="1" si="61">IFERROR(C28/N28,0)</f>
        <v>31</v>
      </c>
      <c r="Z28" s="30">
        <f t="shared" ref="Z28" ca="1" si="62">IFERROR(C28/(O28+P28),0)</f>
        <v>13.285714285714286</v>
      </c>
      <c r="AA28" s="31">
        <f t="shared" ref="AA28" ca="1" si="63">IFERROR(O28/(O28+P28),0)</f>
        <v>0.8571428571428571</v>
      </c>
      <c r="AB28" s="32">
        <f t="shared" ref="AB28" ca="1" si="64">IFERROR(K28/C28,0)</f>
        <v>0.11827956989247312</v>
      </c>
      <c r="AC28" s="32">
        <f t="shared" ref="AC28" ca="1" si="65">IFERROR(L28/C28,0)</f>
        <v>0.17204301075268819</v>
      </c>
      <c r="AD28" s="33">
        <f t="shared" ref="AD28" ca="1" si="66">IFERROR((D28-H28)/(B28-L28-H28+N28),0)</f>
        <v>0.47619047619047616</v>
      </c>
      <c r="AE28" s="37"/>
      <c r="AF28" s="107"/>
      <c r="AG28" s="107"/>
      <c r="AH28" s="107"/>
      <c r="AI28" s="100"/>
      <c r="AJ28" s="100"/>
      <c r="AK28" s="97"/>
      <c r="AL28" s="43"/>
      <c r="AM28" s="43"/>
    </row>
    <row r="29" spans="1:42" collapsed="1" x14ac:dyDescent="0.25">
      <c r="B29" s="109"/>
      <c r="D29" s="110"/>
      <c r="F29" s="46"/>
      <c r="H29" s="43"/>
      <c r="I29" s="43"/>
      <c r="J29" s="46"/>
      <c r="K29" s="46"/>
      <c r="Q29" s="109"/>
      <c r="R29" s="48"/>
      <c r="S29" s="48"/>
      <c r="V29" s="46"/>
      <c r="W29" s="46"/>
      <c r="Z29" s="109"/>
      <c r="AA29" s="109"/>
      <c r="AB29" s="111"/>
      <c r="AC29" s="111"/>
      <c r="AE29" s="48"/>
      <c r="AG29" s="111"/>
      <c r="AJ29" s="97"/>
      <c r="AK29" s="97"/>
      <c r="AL29" s="43"/>
      <c r="AM29" s="43"/>
    </row>
    <row r="30" spans="1:42" x14ac:dyDescent="0.25">
      <c r="A30" s="112" t="s">
        <v>0</v>
      </c>
      <c r="B30" s="113" t="s">
        <v>1</v>
      </c>
      <c r="C30" s="113" t="s">
        <v>2</v>
      </c>
      <c r="D30" s="113" t="s">
        <v>3</v>
      </c>
      <c r="E30" s="114" t="s">
        <v>4</v>
      </c>
      <c r="F30" s="113" t="s">
        <v>5</v>
      </c>
      <c r="G30" s="113" t="s">
        <v>6</v>
      </c>
      <c r="H30" s="113" t="s">
        <v>7</v>
      </c>
      <c r="I30" s="113" t="s">
        <v>10</v>
      </c>
      <c r="J30" s="113" t="s">
        <v>11</v>
      </c>
      <c r="K30" s="113" t="s">
        <v>12</v>
      </c>
      <c r="L30" s="113" t="s">
        <v>13</v>
      </c>
      <c r="M30" s="113" t="s">
        <v>14</v>
      </c>
      <c r="N30" s="113" t="s">
        <v>15</v>
      </c>
      <c r="O30" s="113" t="s">
        <v>16</v>
      </c>
      <c r="P30" s="115" t="s">
        <v>17</v>
      </c>
      <c r="Q30" s="116" t="s">
        <v>18</v>
      </c>
      <c r="R30" s="116" t="s">
        <v>19</v>
      </c>
      <c r="S30" s="116" t="s">
        <v>20</v>
      </c>
      <c r="T30" s="116" t="s">
        <v>21</v>
      </c>
      <c r="U30" s="113" t="s">
        <v>22</v>
      </c>
      <c r="V30" s="113" t="s">
        <v>23</v>
      </c>
      <c r="W30" s="113" t="s">
        <v>24</v>
      </c>
      <c r="X30" s="113" t="s">
        <v>25</v>
      </c>
      <c r="Y30" s="113" t="s">
        <v>26</v>
      </c>
      <c r="Z30" s="113" t="s">
        <v>27</v>
      </c>
      <c r="AA30" s="113" t="s">
        <v>28</v>
      </c>
      <c r="AB30" s="113" t="s">
        <v>29</v>
      </c>
      <c r="AC30" s="113" t="s">
        <v>30</v>
      </c>
      <c r="AD30" s="113" t="s">
        <v>31</v>
      </c>
      <c r="AE30" s="113" t="s">
        <v>32</v>
      </c>
      <c r="AF30" s="117" t="s">
        <v>33</v>
      </c>
      <c r="AG30" s="117" t="s">
        <v>34</v>
      </c>
      <c r="AH30" s="117" t="s">
        <v>35</v>
      </c>
      <c r="AI30" s="117" t="s">
        <v>8</v>
      </c>
      <c r="AJ30" s="117" t="s">
        <v>9</v>
      </c>
      <c r="AK30" s="112" t="s">
        <v>36</v>
      </c>
      <c r="AL30" s="112" t="s">
        <v>37</v>
      </c>
      <c r="AM30" s="43" t="s">
        <v>38</v>
      </c>
    </row>
    <row r="31" spans="1:42" x14ac:dyDescent="0.25">
      <c r="A31" s="118" t="str">
        <f>HYPERLINK("http://www.fangraphs.com/statss.aspx?playerid="&amp;AL31,AK31)</f>
        <v>Andrew McCutchen</v>
      </c>
      <c r="B31" s="46"/>
      <c r="C31" s="119"/>
      <c r="D31" s="46"/>
      <c r="E31" s="110"/>
      <c r="F31" s="46"/>
      <c r="I31" s="46">
        <f>HITTERPROJECTIONS[[#This Row],[PA]]*HITTERPROJECTIONS[[#This Row],[R/PA]]</f>
        <v>0</v>
      </c>
      <c r="J31" s="46">
        <f>HITTERPROJECTIONS[[#This Row],[PA]]*HITTERPROJECTIONS[[#This Row],[RBI/PA]]</f>
        <v>0</v>
      </c>
      <c r="K31" s="46"/>
      <c r="Q31" s="48"/>
      <c r="R31" s="48"/>
      <c r="S31" s="48"/>
      <c r="U31" s="46"/>
      <c r="V31" s="120"/>
      <c r="W31" s="120"/>
      <c r="X31" s="120"/>
      <c r="Y31" s="120"/>
      <c r="Z31" s="120"/>
      <c r="AA31" s="121"/>
      <c r="AB31" s="121"/>
      <c r="AC31" s="121"/>
      <c r="AD31" s="122"/>
      <c r="AE31" s="121"/>
      <c r="AG31" s="121"/>
      <c r="AH31" s="121"/>
      <c r="AI31" s="123"/>
      <c r="AJ31" s="123"/>
      <c r="AK31" s="43" t="str">
        <f>INDEX(PLAYERIDMAP[],MATCH(HITTERPROJECTIONS[[#This Row],[Fangraphs ID]],PLAYERIDMAP[IDFANGRAPHS],0),COLUMN(PLAYERIDMAP[PLAYERNAME]))</f>
        <v>Andrew McCutchen</v>
      </c>
      <c r="AL31" s="124">
        <v>9847</v>
      </c>
      <c r="AM31" s="125" t="str">
        <f>VLOOKUP(HITTERPROJECTIONS[[#This Row],[Name]],PLAYERIDMAP!B:U,5,FALSE)</f>
        <v>PIT</v>
      </c>
      <c r="AP31" s="125"/>
    </row>
    <row r="32" spans="1:42" x14ac:dyDescent="0.25">
      <c r="A32" s="118" t="str">
        <f>HYPERLINK("http://www.fangraphs.com/statss.aspx?playerid="&amp;AL32,AK32)</f>
        <v>Giancarlo Stanton</v>
      </c>
      <c r="B32" s="46"/>
      <c r="C32" s="119"/>
      <c r="D32" s="46"/>
      <c r="E32" s="110"/>
      <c r="F32" s="46"/>
      <c r="I32" s="46">
        <f>HITTERPROJECTIONS[[#This Row],[PA]]*HITTERPROJECTIONS[[#This Row],[R/PA]]</f>
        <v>0</v>
      </c>
      <c r="J32" s="46">
        <f>HITTERPROJECTIONS[[#This Row],[PA]]*HITTERPROJECTIONS[[#This Row],[RBI/PA]]</f>
        <v>0</v>
      </c>
      <c r="K32" s="46"/>
      <c r="Q32" s="48"/>
      <c r="R32" s="48"/>
      <c r="S32" s="48"/>
      <c r="U32" s="46"/>
      <c r="V32" s="120"/>
      <c r="W32" s="120"/>
      <c r="X32" s="120"/>
      <c r="Y32" s="120"/>
      <c r="Z32" s="120"/>
      <c r="AA32" s="121"/>
      <c r="AB32" s="121"/>
      <c r="AC32" s="121"/>
      <c r="AD32" s="122"/>
      <c r="AE32" s="121"/>
      <c r="AG32" s="121"/>
      <c r="AH32" s="121"/>
      <c r="AI32" s="123"/>
      <c r="AJ32" s="123"/>
      <c r="AK32" s="43" t="str">
        <f>INDEX(PLAYERIDMAP[],MATCH(HITTERPROJECTIONS[[#This Row],[Fangraphs ID]],PLAYERIDMAP[IDFANGRAPHS],0),COLUMN(PLAYERIDMAP[PLAYERNAME]))</f>
        <v>Giancarlo Stanton</v>
      </c>
      <c r="AL32" s="124">
        <v>4949</v>
      </c>
      <c r="AM32" s="125" t="str">
        <f>VLOOKUP(HITTERPROJECTIONS[[#This Row],[Name]],PLAYERIDMAP!B:U,5,FALSE)</f>
        <v>MIA</v>
      </c>
      <c r="AN32" s="125"/>
      <c r="AP32" s="125"/>
    </row>
    <row r="33" spans="1:42" x14ac:dyDescent="0.25">
      <c r="A33" s="118" t="str">
        <f>HYPERLINK("http://www.fangraphs.com/statss.aspx?playerid="&amp;AL33,AK33)</f>
        <v>Miguel Cabrera</v>
      </c>
      <c r="B33" s="46"/>
      <c r="C33" s="119"/>
      <c r="D33" s="46"/>
      <c r="E33" s="110"/>
      <c r="F33" s="46"/>
      <c r="I33" s="46">
        <f>HITTERPROJECTIONS[[#This Row],[PA]]*HITTERPROJECTIONS[[#This Row],[R/PA]]</f>
        <v>0</v>
      </c>
      <c r="J33" s="46">
        <f>HITTERPROJECTIONS[[#This Row],[PA]]*HITTERPROJECTIONS[[#This Row],[RBI/PA]]</f>
        <v>0</v>
      </c>
      <c r="K33" s="46"/>
      <c r="P33" s="109"/>
      <c r="Q33" s="48"/>
      <c r="R33" s="48"/>
      <c r="S33" s="48"/>
      <c r="U33" s="46"/>
      <c r="V33" s="120"/>
      <c r="W33" s="120"/>
      <c r="X33" s="120"/>
      <c r="Y33" s="119"/>
      <c r="Z33" s="119"/>
      <c r="AA33" s="121"/>
      <c r="AB33" s="121"/>
      <c r="AC33" s="121"/>
      <c r="AD33" s="122"/>
      <c r="AE33" s="121"/>
      <c r="AG33" s="121"/>
      <c r="AH33" s="121"/>
      <c r="AI33" s="123"/>
      <c r="AJ33" s="123"/>
      <c r="AK33" s="43" t="str">
        <f>INDEX(PLAYERIDMAP[],MATCH(HITTERPROJECTIONS[[#This Row],[Fangraphs ID]],PLAYERIDMAP[IDFANGRAPHS],0),COLUMN(PLAYERIDMAP[PLAYERNAME]))</f>
        <v>Miguel Cabrera</v>
      </c>
      <c r="AL33" s="126">
        <v>1744</v>
      </c>
      <c r="AM33" s="43" t="str">
        <f>VLOOKUP(HITTERPROJECTIONS[[#This Row],[Name]],PLAYERIDMAP!B:U,5,FALSE)</f>
        <v>DET</v>
      </c>
      <c r="AP33" s="125"/>
    </row>
    <row r="34" spans="1:42" x14ac:dyDescent="0.25">
      <c r="A34" s="118" t="str">
        <f>HYPERLINK("http://www.fangraphs.com/statss.aspx?playerid="&amp;AL34,AK34)</f>
        <v>Mike Trout</v>
      </c>
      <c r="B34" s="46"/>
      <c r="C34" s="119"/>
      <c r="D34" s="46"/>
      <c r="E34" s="110"/>
      <c r="F34" s="46"/>
      <c r="I34" s="46">
        <f>HITTERPROJECTIONS[[#This Row],[PA]]*HITTERPROJECTIONS[[#This Row],[R/PA]]</f>
        <v>0</v>
      </c>
      <c r="J34" s="46">
        <f>HITTERPROJECTIONS[[#This Row],[PA]]*HITTERPROJECTIONS[[#This Row],[RBI/PA]]</f>
        <v>0</v>
      </c>
      <c r="K34" s="46"/>
      <c r="Q34" s="48"/>
      <c r="R34" s="48"/>
      <c r="S34" s="48"/>
      <c r="U34" s="46"/>
      <c r="V34" s="120"/>
      <c r="W34" s="120"/>
      <c r="X34" s="120"/>
      <c r="Y34" s="120"/>
      <c r="Z34" s="120"/>
      <c r="AA34" s="121"/>
      <c r="AB34" s="121"/>
      <c r="AC34" s="121"/>
      <c r="AD34" s="122"/>
      <c r="AE34" s="121"/>
      <c r="AG34" s="121"/>
      <c r="AH34" s="121"/>
      <c r="AI34" s="123"/>
      <c r="AJ34" s="123"/>
      <c r="AK34" s="43" t="str">
        <f>INDEX(PLAYERIDMAP[],MATCH(HITTERPROJECTIONS[[#This Row],[Fangraphs ID]],PLAYERIDMAP[IDFANGRAPHS],0),COLUMN(PLAYERIDMAP[PLAYERNAME]))</f>
        <v>Mike Trout</v>
      </c>
      <c r="AL34" s="124">
        <v>10155</v>
      </c>
      <c r="AM34" s="125" t="str">
        <f>VLOOKUP(HITTERPROJECTIONS[[#This Row],[Name]],PLAYERIDMAP!B:U,5,FALSE)</f>
        <v>LAA</v>
      </c>
      <c r="AN34" s="125"/>
      <c r="AP34" s="125"/>
    </row>
  </sheetData>
  <sheetProtection algorithmName="SHA-512" hashValue="9e0yk4aTT9Wbw3Phqqv+IXN9soJs7Q9BlIdEL5GjtTx4O4GlHgAoziEFDTzXQR8lHatR3pprk6GH4ihd9qYlxg==" saltValue="iuevSKKv2TzGSEzjj78G6A==" spinCount="100000" sheet="1" objects="1" scenarios="1"/>
  <mergeCells count="4">
    <mergeCell ref="AL3:AN3"/>
    <mergeCell ref="AO3:AR3"/>
    <mergeCell ref="AK2:AR2"/>
    <mergeCell ref="D1:F1"/>
  </mergeCells>
  <pageMargins left="0.7" right="0.7" top="0.75" bottom="0.75" header="0.3" footer="0.3"/>
  <pageSetup orientation="portrait" r:id="rId1"/>
  <ignoredErrors>
    <ignoredError sqref="Q15:AD24" calculatedColumn="1"/>
  </ignoredErrors>
  <drawing r:id="rId2"/>
  <legacyDrawing r:id="rId3"/>
  <tableParts count="3">
    <tablePart r:id="rId4"/>
    <tablePart r:id="rId5"/>
    <tablePart r:id="rId6"/>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PLAYERIDMAP!$B:$B</xm:f>
          </x14:formula1>
          <xm:sqref>B1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1189B7"/>
  </sheetPr>
  <dimension ref="A1:X489"/>
  <sheetViews>
    <sheetView topLeftCell="A136" workbookViewId="0">
      <selection activeCell="A136" sqref="A1:XFD1048576"/>
    </sheetView>
  </sheetViews>
  <sheetFormatPr defaultRowHeight="15" customHeight="1" x14ac:dyDescent="0.25"/>
  <cols>
    <col min="1" max="1" width="81.140625" customWidth="1"/>
    <col min="2" max="2" width="14.85546875" customWidth="1"/>
    <col min="3" max="3" width="11.5703125" customWidth="1"/>
    <col min="4" max="4" width="12.85546875" customWidth="1"/>
    <col min="5" max="5" width="15.28515625" customWidth="1"/>
    <col min="6" max="6" width="22.140625" customWidth="1"/>
    <col min="7" max="7" width="16.5703125" customWidth="1"/>
    <col min="8" max="8" width="13.5703125" customWidth="1"/>
    <col min="9" max="9" width="14.42578125" customWidth="1"/>
    <col min="10" max="10" width="17.42578125" customWidth="1"/>
    <col min="11" max="11" width="12.85546875" customWidth="1"/>
    <col min="12" max="12" width="7.42578125" customWidth="1"/>
    <col min="13" max="13" width="7.140625" customWidth="1"/>
    <col min="14" max="14" width="7" customWidth="1"/>
    <col min="15" max="16" width="7.140625" customWidth="1"/>
    <col min="17" max="17" width="6.42578125" customWidth="1"/>
    <col min="18" max="18" width="5.85546875" customWidth="1"/>
    <col min="19" max="19" width="5.140625" customWidth="1"/>
    <col min="20" max="20" width="4.5703125" customWidth="1"/>
    <col min="21" max="21" width="5.42578125" customWidth="1"/>
    <col min="22" max="22" width="4.85546875" customWidth="1"/>
    <col min="23" max="23" width="4.42578125" customWidth="1"/>
    <col min="24" max="24" width="8.28515625" customWidth="1"/>
    <col min="25" max="54" width="9.140625" customWidth="1"/>
  </cols>
  <sheetData>
    <row r="1" spans="1:24" x14ac:dyDescent="0.25">
      <c r="A1" t="s">
        <v>106</v>
      </c>
      <c r="I1" s="11"/>
      <c r="J1" s="11"/>
      <c r="K1" s="11"/>
      <c r="L1" s="11"/>
      <c r="M1" s="11"/>
      <c r="N1" s="11"/>
      <c r="O1" s="11"/>
      <c r="P1" s="11"/>
      <c r="Q1" s="11"/>
      <c r="R1" s="11"/>
      <c r="S1" s="11"/>
      <c r="T1" s="11"/>
      <c r="U1" s="11"/>
      <c r="V1" s="11"/>
      <c r="W1" s="11"/>
      <c r="X1" s="11"/>
    </row>
    <row r="2" spans="1:24" x14ac:dyDescent="0.25">
      <c r="I2" s="11"/>
      <c r="J2" s="11"/>
      <c r="K2" s="11"/>
      <c r="L2" s="11"/>
      <c r="M2" s="11"/>
      <c r="N2" s="11"/>
      <c r="O2" s="11"/>
      <c r="P2" s="11"/>
      <c r="Q2" s="11"/>
      <c r="R2" s="11"/>
      <c r="S2" s="11"/>
      <c r="T2" s="11"/>
      <c r="U2" s="11"/>
      <c r="V2" s="11"/>
      <c r="W2" s="11"/>
      <c r="X2" s="11"/>
    </row>
    <row r="3" spans="1:24" x14ac:dyDescent="0.25">
      <c r="I3" s="11"/>
      <c r="J3" s="11"/>
      <c r="K3" s="11"/>
      <c r="L3" s="11"/>
      <c r="M3" s="11"/>
      <c r="N3" s="11"/>
      <c r="O3" s="11"/>
      <c r="P3" s="11"/>
      <c r="Q3" s="11"/>
      <c r="R3" s="11"/>
      <c r="S3" s="11"/>
      <c r="T3" s="11"/>
      <c r="U3" s="11"/>
      <c r="V3" s="11"/>
      <c r="W3" s="11"/>
      <c r="X3" s="11"/>
    </row>
    <row r="4" spans="1:24" x14ac:dyDescent="0.25">
      <c r="A4" t="s">
        <v>107</v>
      </c>
      <c r="D4" t="s">
        <v>108</v>
      </c>
      <c r="E4" t="s">
        <v>108</v>
      </c>
      <c r="F4" t="s">
        <v>109</v>
      </c>
      <c r="I4" s="11"/>
      <c r="J4" s="11"/>
      <c r="K4" s="11"/>
      <c r="L4" s="11"/>
      <c r="M4" s="11"/>
      <c r="N4" s="11"/>
      <c r="O4" s="11"/>
      <c r="P4" s="11"/>
      <c r="Q4" s="11"/>
      <c r="R4" s="11"/>
      <c r="S4" s="11"/>
      <c r="T4" s="11"/>
      <c r="U4" s="11"/>
      <c r="V4" s="11"/>
      <c r="W4" s="11"/>
      <c r="X4" s="11"/>
    </row>
    <row r="5" spans="1:24" x14ac:dyDescent="0.25">
      <c r="I5" s="11"/>
      <c r="J5" s="11"/>
      <c r="K5" s="11"/>
      <c r="L5" s="11"/>
      <c r="M5" s="11"/>
      <c r="N5" s="11"/>
      <c r="O5" s="11"/>
      <c r="P5" s="11"/>
      <c r="Q5" s="11"/>
      <c r="R5" s="11"/>
      <c r="S5" s="11"/>
      <c r="T5" s="11"/>
      <c r="U5" s="11"/>
      <c r="V5" s="11"/>
      <c r="W5" s="11"/>
      <c r="X5" s="11"/>
    </row>
    <row r="6" spans="1:24" x14ac:dyDescent="0.25">
      <c r="A6" t="s">
        <v>666</v>
      </c>
      <c r="B6" t="s">
        <v>110</v>
      </c>
      <c r="C6" t="s">
        <v>111</v>
      </c>
      <c r="D6" t="s">
        <v>108</v>
      </c>
      <c r="E6" t="s">
        <v>108</v>
      </c>
      <c r="F6" t="s">
        <v>94</v>
      </c>
      <c r="G6" t="s">
        <v>110</v>
      </c>
      <c r="H6" s="2">
        <v>33845</v>
      </c>
      <c r="I6" s="11"/>
      <c r="J6" s="11"/>
      <c r="K6" s="11"/>
      <c r="L6" s="11"/>
      <c r="M6" s="11"/>
      <c r="N6" s="11"/>
      <c r="O6" s="11"/>
      <c r="P6" s="11"/>
      <c r="Q6" s="11"/>
      <c r="R6" s="11"/>
      <c r="S6" s="11"/>
      <c r="T6" s="11"/>
      <c r="U6" s="11"/>
      <c r="V6" s="11"/>
      <c r="W6" s="11"/>
      <c r="X6" s="11"/>
    </row>
    <row r="7" spans="1:24" x14ac:dyDescent="0.25">
      <c r="A7" t="s">
        <v>43</v>
      </c>
      <c r="B7" t="s">
        <v>110</v>
      </c>
      <c r="C7" t="s">
        <v>490</v>
      </c>
      <c r="F7" t="s">
        <v>92</v>
      </c>
      <c r="G7" t="s">
        <v>110</v>
      </c>
      <c r="H7" s="2">
        <v>33607</v>
      </c>
      <c r="I7" s="11"/>
      <c r="J7" s="11"/>
      <c r="K7" s="11"/>
      <c r="L7" s="11"/>
      <c r="M7" s="11"/>
      <c r="N7" s="11"/>
      <c r="O7" s="11"/>
      <c r="P7" s="11"/>
      <c r="Q7" s="11"/>
      <c r="R7" s="11"/>
      <c r="S7" s="11"/>
      <c r="T7" s="11"/>
      <c r="U7" s="11"/>
      <c r="V7" s="11"/>
      <c r="W7" s="11"/>
      <c r="X7" s="11"/>
    </row>
    <row r="8" spans="1:24" x14ac:dyDescent="0.25">
      <c r="A8" t="s">
        <v>667</v>
      </c>
      <c r="B8" t="s">
        <v>110</v>
      </c>
      <c r="C8" t="s">
        <v>668</v>
      </c>
      <c r="F8" t="s">
        <v>93</v>
      </c>
      <c r="G8" t="s">
        <v>110</v>
      </c>
      <c r="H8" s="2">
        <v>34321</v>
      </c>
      <c r="I8" s="11"/>
      <c r="J8" s="11"/>
      <c r="K8" s="11"/>
      <c r="L8" s="11"/>
      <c r="M8" s="11"/>
      <c r="N8" s="11"/>
      <c r="O8" s="11"/>
      <c r="P8" s="11"/>
      <c r="Q8" s="11"/>
      <c r="R8" s="11"/>
      <c r="S8" s="11"/>
      <c r="T8" s="11"/>
      <c r="U8" s="11"/>
      <c r="V8" s="11"/>
      <c r="W8" s="11"/>
      <c r="X8" s="11"/>
    </row>
    <row r="9" spans="1:24" x14ac:dyDescent="0.25">
      <c r="A9" t="s">
        <v>669</v>
      </c>
      <c r="B9" t="s">
        <v>110</v>
      </c>
      <c r="C9" t="s">
        <v>668</v>
      </c>
      <c r="F9" t="s">
        <v>529</v>
      </c>
      <c r="G9" t="s">
        <v>110</v>
      </c>
      <c r="H9" s="2">
        <v>35122</v>
      </c>
      <c r="I9" s="11"/>
      <c r="J9" s="11"/>
      <c r="K9" s="11"/>
      <c r="L9" s="11"/>
      <c r="M9" s="11"/>
      <c r="N9" s="11"/>
      <c r="O9" s="11"/>
      <c r="P9" s="11"/>
      <c r="Q9" s="11"/>
      <c r="R9" s="11"/>
      <c r="S9" s="11"/>
      <c r="T9" s="11"/>
      <c r="U9" s="11"/>
      <c r="V9" s="11"/>
      <c r="W9" s="11"/>
      <c r="X9" s="11"/>
    </row>
    <row r="10" spans="1:24" x14ac:dyDescent="0.25">
      <c r="A10" t="s">
        <v>670</v>
      </c>
      <c r="B10" t="s">
        <v>110</v>
      </c>
      <c r="C10" t="s">
        <v>668</v>
      </c>
      <c r="F10" t="s">
        <v>676</v>
      </c>
      <c r="G10" t="s">
        <v>110</v>
      </c>
      <c r="H10" s="2">
        <v>33849</v>
      </c>
      <c r="I10" s="11"/>
      <c r="J10" s="11"/>
      <c r="K10" s="11"/>
      <c r="L10" s="11"/>
      <c r="M10" s="11"/>
      <c r="N10" s="11"/>
      <c r="O10" s="11"/>
      <c r="P10" s="11"/>
      <c r="Q10" s="11"/>
      <c r="R10" s="11"/>
      <c r="S10" s="11"/>
      <c r="T10" s="11"/>
      <c r="U10" s="11"/>
      <c r="V10" s="11"/>
      <c r="W10" s="11"/>
      <c r="X10" s="11"/>
    </row>
    <row r="11" spans="1:24" x14ac:dyDescent="0.25">
      <c r="A11" t="s">
        <v>671</v>
      </c>
      <c r="B11" t="s">
        <v>110</v>
      </c>
      <c r="C11" t="s">
        <v>527</v>
      </c>
      <c r="F11" t="s">
        <v>528</v>
      </c>
      <c r="G11" t="s">
        <v>110</v>
      </c>
      <c r="H11" s="2">
        <v>34197</v>
      </c>
      <c r="I11" s="11"/>
      <c r="J11" s="11"/>
      <c r="K11" s="11"/>
      <c r="L11" s="11"/>
      <c r="M11" s="11"/>
      <c r="N11" s="11"/>
      <c r="O11" s="11"/>
      <c r="P11" s="11"/>
      <c r="Q11" s="11"/>
      <c r="R11" s="11"/>
      <c r="S11" s="11"/>
      <c r="T11" s="11"/>
      <c r="U11" s="11"/>
      <c r="V11" s="11"/>
      <c r="W11" s="11"/>
      <c r="X11" s="11"/>
    </row>
    <row r="12" spans="1:24" x14ac:dyDescent="0.25">
      <c r="A12" t="s">
        <v>672</v>
      </c>
      <c r="B12" t="s">
        <v>110</v>
      </c>
      <c r="C12" t="s">
        <v>526</v>
      </c>
      <c r="F12" t="s">
        <v>677</v>
      </c>
      <c r="G12" t="s">
        <v>110</v>
      </c>
      <c r="H12" s="2">
        <v>34357</v>
      </c>
      <c r="I12" s="11"/>
      <c r="J12" s="11"/>
      <c r="K12" s="11"/>
      <c r="L12" s="11"/>
      <c r="M12" s="11"/>
      <c r="N12" s="11"/>
      <c r="O12" s="11"/>
      <c r="P12" s="11"/>
      <c r="Q12" s="11"/>
      <c r="R12" s="11"/>
      <c r="S12" s="11"/>
      <c r="T12" s="11"/>
      <c r="U12" s="11"/>
      <c r="V12" s="11"/>
      <c r="W12" s="11"/>
      <c r="X12" s="11"/>
    </row>
    <row r="13" spans="1:24" x14ac:dyDescent="0.25">
      <c r="A13" t="s">
        <v>673</v>
      </c>
      <c r="B13" t="s">
        <v>110</v>
      </c>
      <c r="C13" t="s">
        <v>490</v>
      </c>
      <c r="F13" t="s">
        <v>530</v>
      </c>
      <c r="G13" t="s">
        <v>110</v>
      </c>
      <c r="H13" s="2">
        <v>33290</v>
      </c>
      <c r="I13" s="11"/>
      <c r="J13" s="11"/>
      <c r="K13" s="11"/>
      <c r="L13" s="11"/>
      <c r="M13" s="11"/>
      <c r="N13" s="11"/>
      <c r="O13" s="11"/>
      <c r="P13" s="11"/>
      <c r="Q13" s="11"/>
      <c r="R13" s="11"/>
      <c r="S13" s="11"/>
      <c r="T13" s="11"/>
      <c r="U13" s="11"/>
      <c r="V13" s="11"/>
      <c r="W13" s="11"/>
      <c r="X13" s="11"/>
    </row>
    <row r="14" spans="1:24" x14ac:dyDescent="0.25">
      <c r="A14" t="s">
        <v>674</v>
      </c>
      <c r="B14" t="s">
        <v>110</v>
      </c>
      <c r="C14" t="s">
        <v>527</v>
      </c>
      <c r="F14" t="s">
        <v>678</v>
      </c>
      <c r="G14" t="s">
        <v>110</v>
      </c>
      <c r="H14" s="2">
        <v>34100</v>
      </c>
      <c r="I14" s="11"/>
      <c r="J14" s="11"/>
      <c r="K14" s="11"/>
      <c r="L14" s="11"/>
      <c r="M14" s="11"/>
      <c r="N14" s="11"/>
      <c r="O14" s="11"/>
      <c r="P14" s="11"/>
      <c r="Q14" s="11"/>
      <c r="R14" s="11"/>
      <c r="S14" s="11"/>
      <c r="T14" s="11"/>
      <c r="U14" s="11"/>
      <c r="V14" s="11"/>
      <c r="W14" s="11"/>
      <c r="X14" s="11"/>
    </row>
    <row r="15" spans="1:24" x14ac:dyDescent="0.25">
      <c r="A15" t="s">
        <v>675</v>
      </c>
      <c r="B15" t="s">
        <v>110</v>
      </c>
      <c r="C15" t="s">
        <v>490</v>
      </c>
      <c r="F15" t="s">
        <v>679</v>
      </c>
      <c r="G15" t="s">
        <v>110</v>
      </c>
      <c r="H15" s="2">
        <v>34198</v>
      </c>
      <c r="I15" s="11"/>
      <c r="J15" s="11"/>
      <c r="K15" s="11"/>
      <c r="L15" s="11"/>
      <c r="M15" s="11"/>
      <c r="N15" s="11"/>
      <c r="O15" s="11"/>
      <c r="P15" s="11"/>
      <c r="Q15" s="11"/>
      <c r="R15" s="11"/>
      <c r="S15" s="11"/>
      <c r="T15" s="11"/>
      <c r="U15" s="11"/>
      <c r="V15" s="11"/>
      <c r="W15" s="11"/>
      <c r="X15" s="11"/>
    </row>
    <row r="16" spans="1:24" x14ac:dyDescent="0.25">
      <c r="A16" t="s">
        <v>112</v>
      </c>
      <c r="I16" s="11"/>
      <c r="J16" s="11"/>
      <c r="K16" s="11"/>
      <c r="L16" s="11"/>
      <c r="M16" s="11"/>
      <c r="N16" s="11"/>
      <c r="O16" s="11"/>
      <c r="P16" s="11"/>
      <c r="Q16" s="11"/>
      <c r="R16" s="11"/>
      <c r="S16" s="11"/>
      <c r="T16" s="11"/>
      <c r="U16" s="11"/>
      <c r="V16" s="11"/>
      <c r="W16" s="11"/>
      <c r="X16" s="11"/>
    </row>
    <row r="17" spans="1:24" x14ac:dyDescent="0.25">
      <c r="I17" s="11"/>
      <c r="J17" s="11"/>
      <c r="K17" s="11"/>
      <c r="L17" s="11"/>
      <c r="M17" s="11"/>
      <c r="N17" s="11"/>
      <c r="O17" s="11"/>
      <c r="P17" s="11"/>
      <c r="Q17" s="11"/>
      <c r="R17" s="11"/>
      <c r="S17" s="11"/>
      <c r="T17" s="11"/>
      <c r="U17" s="11"/>
      <c r="V17" s="11"/>
      <c r="W17" s="11"/>
      <c r="X17" s="11"/>
    </row>
    <row r="18" spans="1:24" x14ac:dyDescent="0.25">
      <c r="A18" t="s">
        <v>113</v>
      </c>
      <c r="I18" s="11"/>
      <c r="J18" s="11"/>
      <c r="K18" s="11"/>
      <c r="L18" s="11"/>
      <c r="M18" s="11"/>
      <c r="N18" s="11"/>
      <c r="O18" s="11"/>
      <c r="P18" s="11"/>
      <c r="Q18" s="11"/>
      <c r="R18" s="11"/>
      <c r="S18" s="11"/>
      <c r="T18" s="11"/>
      <c r="U18" s="11"/>
      <c r="V18" s="11"/>
      <c r="W18" s="11"/>
      <c r="X18" s="11"/>
    </row>
    <row r="19" spans="1:24" x14ac:dyDescent="0.25">
      <c r="A19" t="s">
        <v>114</v>
      </c>
      <c r="I19" s="11"/>
      <c r="J19" s="11"/>
      <c r="K19" s="11"/>
      <c r="L19" s="11"/>
      <c r="M19" s="11"/>
      <c r="N19" s="11"/>
      <c r="O19" s="11"/>
      <c r="P19" s="11"/>
      <c r="Q19" s="11"/>
      <c r="R19" s="11"/>
      <c r="S19" s="11"/>
      <c r="T19" s="11"/>
      <c r="U19" s="11"/>
      <c r="V19" s="11"/>
      <c r="W19" s="11"/>
      <c r="X19" s="11"/>
    </row>
    <row r="20" spans="1:24" x14ac:dyDescent="0.25">
      <c r="A20" t="s">
        <v>115</v>
      </c>
      <c r="I20" s="11"/>
      <c r="J20" s="11"/>
      <c r="K20" s="11"/>
      <c r="L20" s="11"/>
      <c r="M20" s="11"/>
      <c r="N20" s="11"/>
      <c r="O20" s="11"/>
      <c r="P20" s="11"/>
      <c r="Q20" s="11"/>
      <c r="R20" s="11"/>
      <c r="S20" s="11"/>
      <c r="T20" s="11"/>
      <c r="U20" s="11"/>
      <c r="V20" s="11"/>
      <c r="W20" s="11"/>
      <c r="X20" s="11"/>
    </row>
    <row r="21" spans="1:24" x14ac:dyDescent="0.25">
      <c r="I21" s="11"/>
      <c r="J21" s="11"/>
      <c r="K21" s="11"/>
      <c r="L21" s="11"/>
      <c r="M21" s="11"/>
      <c r="N21" s="11"/>
      <c r="O21" s="11"/>
      <c r="P21" s="11"/>
      <c r="Q21" s="11"/>
      <c r="R21" s="11"/>
      <c r="S21" s="11"/>
      <c r="T21" s="11"/>
      <c r="U21" s="11"/>
      <c r="V21" s="11"/>
      <c r="W21" s="11"/>
      <c r="X21" s="11"/>
    </row>
    <row r="22" spans="1:24" x14ac:dyDescent="0.25">
      <c r="A22" t="s">
        <v>116</v>
      </c>
      <c r="I22" s="11"/>
      <c r="J22" s="11"/>
      <c r="K22" s="11"/>
      <c r="L22" s="11"/>
      <c r="M22" s="11"/>
      <c r="N22" s="11"/>
      <c r="O22" s="11"/>
      <c r="P22" s="11"/>
      <c r="Q22" s="11"/>
      <c r="R22" s="11"/>
      <c r="S22" s="11"/>
      <c r="T22" s="11"/>
      <c r="U22" s="11"/>
      <c r="V22" s="11"/>
      <c r="W22" s="11"/>
      <c r="X22" s="11"/>
    </row>
    <row r="23" spans="1:24" x14ac:dyDescent="0.25">
      <c r="A23" s="3" t="s">
        <v>117</v>
      </c>
      <c r="B23" s="3"/>
      <c r="C23" s="3"/>
      <c r="D23" s="3"/>
      <c r="E23" s="3"/>
      <c r="F23" s="3"/>
      <c r="G23" s="3"/>
      <c r="H23" s="3"/>
      <c r="I23" s="11"/>
      <c r="J23" s="11"/>
      <c r="K23" s="11"/>
      <c r="L23" s="11"/>
      <c r="M23" s="11"/>
      <c r="N23" s="11"/>
      <c r="O23" s="11"/>
      <c r="P23" s="11"/>
      <c r="Q23" s="11"/>
      <c r="R23" s="11"/>
      <c r="S23" s="11"/>
      <c r="T23" s="11"/>
      <c r="U23" s="11"/>
      <c r="V23" s="11"/>
      <c r="W23" s="11"/>
      <c r="X23" s="11"/>
    </row>
    <row r="24" spans="1:24" x14ac:dyDescent="0.25">
      <c r="A24" s="3"/>
      <c r="B24" s="3"/>
      <c r="C24" s="3"/>
      <c r="D24" s="3"/>
      <c r="E24" s="3"/>
      <c r="F24" s="3"/>
      <c r="G24" s="3"/>
      <c r="H24" s="3"/>
      <c r="I24" s="11"/>
      <c r="J24" s="11"/>
      <c r="K24" s="11"/>
      <c r="L24" s="11"/>
      <c r="M24" s="11"/>
      <c r="N24" s="11"/>
      <c r="O24" s="11"/>
      <c r="P24" s="11"/>
      <c r="Q24" s="11"/>
      <c r="R24" s="11"/>
      <c r="S24" s="11"/>
      <c r="T24" s="11"/>
      <c r="U24" s="11"/>
      <c r="V24" s="11"/>
      <c r="W24" s="11"/>
      <c r="X24" s="11"/>
    </row>
    <row r="25" spans="1:24" x14ac:dyDescent="0.25">
      <c r="A25" s="3" t="s">
        <v>118</v>
      </c>
      <c r="B25" s="3"/>
      <c r="C25" s="3"/>
      <c r="D25" s="3"/>
      <c r="E25" s="3"/>
      <c r="F25" s="3"/>
      <c r="G25" s="3"/>
      <c r="H25" s="3"/>
      <c r="I25" s="11"/>
      <c r="J25" s="11"/>
      <c r="K25" s="11"/>
      <c r="L25" s="11"/>
      <c r="M25" s="11"/>
      <c r="N25" s="11"/>
      <c r="O25" s="11"/>
      <c r="P25" s="11"/>
      <c r="Q25" s="11"/>
      <c r="R25" s="11"/>
      <c r="S25" s="11"/>
      <c r="T25" s="11"/>
      <c r="U25" s="11"/>
      <c r="V25" s="11"/>
      <c r="W25" s="11"/>
      <c r="X25" s="11"/>
    </row>
    <row r="26" spans="1:24" x14ac:dyDescent="0.25">
      <c r="A26" s="3" t="s">
        <v>119</v>
      </c>
      <c r="B26" s="3"/>
      <c r="C26" s="3"/>
      <c r="D26" s="3"/>
      <c r="E26" s="3"/>
      <c r="F26" s="3"/>
      <c r="G26" s="3"/>
      <c r="H26" s="3"/>
      <c r="I26" s="11"/>
      <c r="J26" s="11"/>
      <c r="K26" s="11"/>
      <c r="L26" s="11"/>
      <c r="M26" s="11"/>
      <c r="N26" s="11"/>
      <c r="O26" s="11"/>
      <c r="P26" s="11"/>
      <c r="Q26" s="11"/>
      <c r="R26" s="11"/>
      <c r="S26" s="11"/>
      <c r="T26" s="11"/>
      <c r="U26" s="11"/>
      <c r="V26" s="11"/>
      <c r="W26" s="11"/>
      <c r="X26" s="11"/>
    </row>
    <row r="27" spans="1:24" x14ac:dyDescent="0.25">
      <c r="A27" s="3" t="s">
        <v>120</v>
      </c>
      <c r="B27" s="3"/>
      <c r="C27" s="3"/>
      <c r="D27" s="3"/>
      <c r="E27" s="3"/>
      <c r="F27" s="3"/>
      <c r="G27" s="3"/>
      <c r="H27" s="3"/>
      <c r="I27" s="11"/>
      <c r="J27" s="11"/>
      <c r="K27" s="11"/>
      <c r="L27" s="11"/>
      <c r="M27" s="11"/>
      <c r="N27" s="11"/>
      <c r="O27" s="11"/>
      <c r="P27" s="11"/>
      <c r="Q27" s="11"/>
      <c r="R27" s="11"/>
      <c r="S27" s="11"/>
      <c r="T27" s="11"/>
      <c r="U27" s="11"/>
      <c r="V27" s="11"/>
      <c r="W27" s="11"/>
      <c r="X27" s="11"/>
    </row>
    <row r="28" spans="1:24" x14ac:dyDescent="0.25">
      <c r="A28" s="3" t="s">
        <v>121</v>
      </c>
      <c r="B28" s="3"/>
      <c r="C28" s="3"/>
      <c r="D28" s="3"/>
      <c r="E28" s="3"/>
      <c r="F28" s="3"/>
      <c r="G28" s="3"/>
      <c r="H28" s="3"/>
      <c r="I28" s="11"/>
      <c r="J28" s="11"/>
      <c r="K28" s="11"/>
      <c r="L28" s="11"/>
      <c r="M28" s="11"/>
      <c r="N28" s="11"/>
      <c r="O28" s="11"/>
      <c r="P28" s="11"/>
      <c r="Q28" s="11"/>
      <c r="R28" s="11"/>
      <c r="S28" s="11"/>
      <c r="T28" s="11"/>
      <c r="U28" s="11"/>
      <c r="V28" s="11"/>
      <c r="W28" s="11"/>
      <c r="X28" s="11"/>
    </row>
    <row r="29" spans="1:24" x14ac:dyDescent="0.25">
      <c r="A29" s="3" t="s">
        <v>122</v>
      </c>
      <c r="B29" s="3"/>
      <c r="C29" s="3"/>
      <c r="D29" s="3"/>
      <c r="E29" s="3"/>
      <c r="F29" s="3"/>
      <c r="G29" s="3"/>
      <c r="H29" s="3"/>
      <c r="I29" s="11"/>
      <c r="J29" s="11"/>
      <c r="K29" s="11"/>
      <c r="L29" s="11"/>
      <c r="M29" s="11"/>
      <c r="N29" s="11"/>
      <c r="O29" s="11"/>
      <c r="P29" s="11"/>
      <c r="Q29" s="11"/>
      <c r="R29" s="11"/>
      <c r="S29" s="11"/>
      <c r="T29" s="11"/>
      <c r="U29" s="11"/>
      <c r="V29" s="11"/>
      <c r="W29" s="11"/>
      <c r="X29" s="11"/>
    </row>
    <row r="30" spans="1:24" x14ac:dyDescent="0.25">
      <c r="A30" s="3" t="s">
        <v>123</v>
      </c>
      <c r="B30" s="3"/>
      <c r="C30" s="3"/>
      <c r="D30" s="3"/>
      <c r="E30" s="3"/>
      <c r="F30" s="3"/>
      <c r="G30" s="3"/>
      <c r="H30" s="3"/>
      <c r="I30" s="11"/>
      <c r="J30" s="11"/>
      <c r="K30" s="11"/>
      <c r="L30" s="11"/>
      <c r="M30" s="11"/>
      <c r="N30" s="11"/>
      <c r="O30" s="11"/>
      <c r="P30" s="11"/>
      <c r="Q30" s="11"/>
      <c r="R30" s="11"/>
      <c r="S30" s="11"/>
      <c r="T30" s="11"/>
      <c r="U30" s="11"/>
      <c r="V30" s="11"/>
      <c r="W30" s="11"/>
      <c r="X30" s="11"/>
    </row>
    <row r="31" spans="1:24" x14ac:dyDescent="0.25">
      <c r="A31" s="3" t="s">
        <v>124</v>
      </c>
      <c r="B31" s="3"/>
      <c r="C31" s="3"/>
      <c r="D31" s="3"/>
      <c r="E31" s="3"/>
      <c r="F31" s="3"/>
      <c r="G31" s="3"/>
      <c r="H31" s="3"/>
      <c r="I31" s="11"/>
      <c r="J31" s="11"/>
      <c r="K31" s="11"/>
      <c r="L31" s="11"/>
      <c r="M31" s="11"/>
      <c r="N31" s="11"/>
      <c r="O31" s="11"/>
      <c r="P31" s="11"/>
      <c r="Q31" s="11"/>
      <c r="R31" s="11"/>
      <c r="S31" s="11"/>
      <c r="T31" s="11"/>
      <c r="U31" s="11"/>
      <c r="V31" s="11"/>
      <c r="W31" s="11"/>
      <c r="X31" s="11"/>
    </row>
    <row r="32" spans="1:24" x14ac:dyDescent="0.25">
      <c r="A32" s="3" t="s">
        <v>125</v>
      </c>
      <c r="B32" s="3"/>
      <c r="C32" s="3"/>
      <c r="D32" s="3"/>
      <c r="E32" s="3"/>
      <c r="F32" s="3"/>
      <c r="G32" s="3"/>
      <c r="H32" s="3"/>
      <c r="I32" s="11"/>
      <c r="J32" s="11"/>
      <c r="K32" s="11"/>
      <c r="L32" s="11"/>
      <c r="M32" s="11"/>
      <c r="N32" s="11"/>
      <c r="O32" s="11"/>
      <c r="P32" s="11"/>
      <c r="Q32" s="11"/>
      <c r="R32" s="11"/>
      <c r="S32" s="11"/>
      <c r="T32" s="11"/>
      <c r="U32" s="11"/>
      <c r="V32" s="11"/>
      <c r="W32" s="11"/>
      <c r="X32" s="11"/>
    </row>
    <row r="33" spans="1:24" x14ac:dyDescent="0.25">
      <c r="A33" s="3"/>
      <c r="B33" s="3"/>
      <c r="C33" s="3"/>
      <c r="D33" s="3"/>
      <c r="E33" s="3"/>
      <c r="F33" s="3"/>
      <c r="G33" s="3"/>
      <c r="H33" s="3"/>
      <c r="I33" s="11"/>
      <c r="J33" s="11"/>
      <c r="K33" s="11"/>
      <c r="L33" s="11"/>
      <c r="M33" s="11"/>
      <c r="N33" s="11"/>
      <c r="O33" s="11"/>
      <c r="P33" s="11"/>
      <c r="Q33" s="11"/>
      <c r="R33" s="11"/>
      <c r="S33" s="11"/>
      <c r="T33" s="11"/>
      <c r="U33" s="11"/>
      <c r="V33" s="11"/>
      <c r="W33" s="11"/>
      <c r="X33" s="11"/>
    </row>
    <row r="34" spans="1:24" x14ac:dyDescent="0.25">
      <c r="A34" s="3" t="s">
        <v>126</v>
      </c>
      <c r="B34" s="3"/>
      <c r="C34" s="3"/>
      <c r="D34" s="3"/>
      <c r="E34" s="3"/>
      <c r="F34" s="3"/>
      <c r="G34" s="3"/>
      <c r="H34" s="3"/>
      <c r="I34" s="11"/>
      <c r="J34" s="11"/>
      <c r="K34" s="11"/>
      <c r="L34" s="11"/>
      <c r="M34" s="11"/>
      <c r="N34" s="11"/>
      <c r="O34" s="11"/>
      <c r="P34" s="11"/>
      <c r="Q34" s="11"/>
      <c r="R34" s="11"/>
      <c r="S34" s="11"/>
      <c r="T34" s="11"/>
      <c r="U34" s="11"/>
      <c r="V34" s="11"/>
      <c r="W34" s="11"/>
      <c r="X34" s="11"/>
    </row>
    <row r="35" spans="1:24" x14ac:dyDescent="0.25">
      <c r="A35" s="3" t="s">
        <v>680</v>
      </c>
      <c r="B35" s="3"/>
      <c r="C35" s="3"/>
      <c r="D35" s="3"/>
      <c r="E35" s="3"/>
      <c r="F35" s="3"/>
      <c r="G35" s="3"/>
      <c r="H35" s="3"/>
      <c r="I35" s="11"/>
      <c r="J35" s="11"/>
      <c r="K35" s="11"/>
      <c r="L35" s="11"/>
      <c r="M35" s="11"/>
      <c r="N35" s="11"/>
      <c r="O35" s="11"/>
      <c r="P35" s="11"/>
      <c r="Q35" s="11"/>
      <c r="R35" s="11"/>
      <c r="S35" s="11"/>
      <c r="T35" s="11"/>
      <c r="U35" s="11"/>
      <c r="V35" s="11"/>
      <c r="W35" s="11"/>
      <c r="X35" s="11"/>
    </row>
    <row r="36" spans="1:24" x14ac:dyDescent="0.25">
      <c r="A36" s="3" t="s">
        <v>681</v>
      </c>
      <c r="B36" s="3"/>
      <c r="C36" s="3"/>
      <c r="D36" s="3"/>
      <c r="E36" s="3"/>
      <c r="F36" s="3"/>
      <c r="G36" s="3"/>
      <c r="H36" s="3"/>
      <c r="I36" s="11"/>
      <c r="J36" s="11"/>
      <c r="K36" s="11"/>
      <c r="L36" s="11"/>
      <c r="M36" s="11"/>
      <c r="N36" s="11"/>
      <c r="O36" s="11"/>
      <c r="P36" s="11"/>
      <c r="Q36" s="11"/>
      <c r="R36" s="11"/>
      <c r="S36" s="11"/>
      <c r="T36" s="11"/>
      <c r="U36" s="11"/>
      <c r="V36" s="11"/>
      <c r="W36" s="11"/>
      <c r="X36" s="11"/>
    </row>
    <row r="37" spans="1:24" x14ac:dyDescent="0.25">
      <c r="A37" s="3" t="s">
        <v>682</v>
      </c>
      <c r="B37" s="3"/>
      <c r="C37" s="3"/>
      <c r="D37" s="3"/>
      <c r="E37" s="3"/>
      <c r="F37" s="3"/>
      <c r="G37" s="3"/>
      <c r="H37" s="3"/>
      <c r="I37" s="11"/>
      <c r="J37" s="11"/>
      <c r="K37" s="11"/>
      <c r="L37" s="11"/>
      <c r="M37" s="11"/>
      <c r="N37" s="11"/>
      <c r="O37" s="11"/>
      <c r="P37" s="11"/>
      <c r="Q37" s="11"/>
      <c r="R37" s="11"/>
      <c r="S37" s="11"/>
      <c r="T37" s="11"/>
      <c r="U37" s="11"/>
      <c r="V37" s="11"/>
      <c r="W37" s="11"/>
      <c r="X37" s="11"/>
    </row>
    <row r="38" spans="1:24" x14ac:dyDescent="0.25">
      <c r="A38" s="3" t="s">
        <v>683</v>
      </c>
      <c r="B38" s="3"/>
      <c r="C38" s="3"/>
      <c r="D38" s="3"/>
      <c r="E38" s="3"/>
      <c r="F38" s="3"/>
      <c r="G38" s="3"/>
      <c r="H38" s="3"/>
      <c r="I38" s="11"/>
      <c r="J38" s="11"/>
      <c r="K38" s="11"/>
      <c r="L38" s="11"/>
      <c r="M38" s="11"/>
      <c r="N38" s="11"/>
      <c r="O38" s="11"/>
      <c r="P38" s="11"/>
      <c r="Q38" s="11"/>
      <c r="R38" s="11"/>
      <c r="S38" s="11"/>
      <c r="T38" s="11"/>
      <c r="U38" s="11"/>
      <c r="V38" s="11"/>
      <c r="W38" s="11"/>
      <c r="X38" s="11"/>
    </row>
    <row r="39" spans="1:24" x14ac:dyDescent="0.25">
      <c r="A39" s="3" t="s">
        <v>127</v>
      </c>
      <c r="B39" s="3"/>
      <c r="C39" s="3"/>
      <c r="D39" s="3"/>
      <c r="E39" s="3"/>
      <c r="F39" s="3"/>
      <c r="G39" s="3"/>
      <c r="H39" s="3"/>
      <c r="I39" s="11"/>
      <c r="J39" s="11"/>
      <c r="K39" s="11"/>
      <c r="L39" s="11"/>
      <c r="M39" s="11"/>
      <c r="N39" s="11"/>
      <c r="O39" s="11"/>
      <c r="P39" s="11"/>
      <c r="Q39" s="11"/>
      <c r="R39" s="11"/>
      <c r="S39" s="11"/>
      <c r="T39" s="11"/>
      <c r="U39" s="11"/>
      <c r="V39" s="11"/>
      <c r="W39" s="11"/>
      <c r="X39" s="11"/>
    </row>
    <row r="40" spans="1:24" x14ac:dyDescent="0.25">
      <c r="A40" s="3" t="s">
        <v>684</v>
      </c>
      <c r="B40" s="3"/>
      <c r="C40" s="3"/>
      <c r="D40" s="3"/>
      <c r="E40" s="3"/>
      <c r="F40" s="3"/>
      <c r="G40" s="3"/>
      <c r="H40" s="3"/>
      <c r="I40" s="11"/>
      <c r="J40" s="11"/>
      <c r="K40" s="11"/>
      <c r="L40" s="11"/>
      <c r="M40" s="11"/>
      <c r="N40" s="11"/>
      <c r="O40" s="11"/>
      <c r="P40" s="11"/>
      <c r="Q40" s="11"/>
      <c r="R40" s="11"/>
      <c r="S40" s="11"/>
      <c r="T40" s="11"/>
      <c r="U40" s="11"/>
      <c r="V40" s="11"/>
      <c r="W40" s="11"/>
      <c r="X40" s="11"/>
    </row>
    <row r="41" spans="1:24" x14ac:dyDescent="0.25">
      <c r="A41" s="3" t="s">
        <v>685</v>
      </c>
      <c r="B41" s="3"/>
      <c r="C41" s="3"/>
      <c r="D41" s="3"/>
      <c r="E41" s="3"/>
      <c r="F41" s="3"/>
      <c r="G41" s="3"/>
      <c r="H41" s="3"/>
      <c r="I41" s="11"/>
      <c r="J41" s="11"/>
      <c r="K41" s="11"/>
      <c r="L41" s="11"/>
      <c r="M41" s="11"/>
      <c r="N41" s="11"/>
      <c r="O41" s="11"/>
      <c r="P41" s="11"/>
      <c r="Q41" s="11"/>
      <c r="R41" s="11"/>
      <c r="S41" s="11"/>
      <c r="T41" s="11"/>
      <c r="U41" s="11"/>
      <c r="V41" s="11"/>
      <c r="W41" s="11"/>
      <c r="X41" s="11"/>
    </row>
    <row r="42" spans="1:24" x14ac:dyDescent="0.25">
      <c r="A42" s="3" t="s">
        <v>128</v>
      </c>
      <c r="B42" s="3"/>
      <c r="C42" s="3"/>
      <c r="D42" s="3"/>
      <c r="E42" s="3"/>
      <c r="F42" s="3"/>
      <c r="G42" s="3"/>
      <c r="H42" s="3"/>
      <c r="I42" s="11"/>
      <c r="J42" s="11"/>
      <c r="K42" s="11"/>
      <c r="L42" s="11"/>
      <c r="M42" s="11"/>
      <c r="N42" s="11"/>
      <c r="O42" s="11"/>
      <c r="P42" s="11"/>
      <c r="Q42" s="11"/>
      <c r="R42" s="11"/>
      <c r="S42" s="11"/>
      <c r="T42" s="11"/>
      <c r="U42" s="11"/>
      <c r="V42" s="11"/>
      <c r="W42" s="11"/>
      <c r="X42" s="11"/>
    </row>
    <row r="43" spans="1:24" x14ac:dyDescent="0.25">
      <c r="A43" s="3" t="s">
        <v>496</v>
      </c>
      <c r="B43" s="3"/>
      <c r="C43" s="3"/>
      <c r="D43" s="3"/>
      <c r="E43" s="3"/>
      <c r="F43" s="3"/>
      <c r="G43" s="3"/>
      <c r="H43" s="3"/>
      <c r="I43" s="11"/>
      <c r="J43" s="11"/>
      <c r="K43" s="11"/>
      <c r="L43" s="11"/>
      <c r="M43" s="11"/>
      <c r="N43" s="11"/>
      <c r="O43" s="11"/>
      <c r="P43" s="11"/>
      <c r="Q43" s="11"/>
      <c r="R43" s="11"/>
      <c r="S43" s="11"/>
      <c r="T43" s="11"/>
      <c r="U43" s="11"/>
      <c r="V43" s="11"/>
      <c r="W43" s="11"/>
      <c r="X43" s="11"/>
    </row>
    <row r="44" spans="1:24" x14ac:dyDescent="0.25">
      <c r="A44" s="3" t="s">
        <v>497</v>
      </c>
      <c r="B44" s="3"/>
      <c r="C44" s="3"/>
      <c r="D44" s="3"/>
      <c r="E44" s="3"/>
      <c r="F44" s="3"/>
      <c r="G44" s="3"/>
      <c r="H44" s="3"/>
      <c r="I44" s="11"/>
      <c r="J44" s="11"/>
      <c r="K44" s="11"/>
      <c r="L44" s="11"/>
      <c r="M44" s="11"/>
      <c r="N44" s="11"/>
      <c r="O44" s="11"/>
      <c r="P44" s="11"/>
      <c r="Q44" s="11"/>
      <c r="R44" s="11"/>
      <c r="S44" s="11"/>
      <c r="T44" s="11"/>
      <c r="U44" s="11"/>
      <c r="V44" s="11"/>
      <c r="W44" s="11"/>
      <c r="X44" s="11"/>
    </row>
    <row r="45" spans="1:24" x14ac:dyDescent="0.25">
      <c r="A45" s="3" t="s">
        <v>129</v>
      </c>
      <c r="B45" s="3"/>
      <c r="C45" s="3"/>
      <c r="D45" s="3"/>
      <c r="E45" s="3"/>
      <c r="F45" s="3"/>
      <c r="G45" s="3"/>
      <c r="H45" s="3"/>
      <c r="I45" s="11"/>
      <c r="J45" s="11"/>
      <c r="K45" s="11"/>
      <c r="L45" s="11"/>
      <c r="M45" s="11"/>
      <c r="N45" s="11"/>
      <c r="O45" s="11"/>
      <c r="P45" s="11"/>
      <c r="Q45" s="11"/>
      <c r="R45" s="11"/>
      <c r="S45" s="11"/>
      <c r="T45" s="11"/>
      <c r="U45" s="11"/>
      <c r="V45" s="11"/>
      <c r="W45" s="11"/>
      <c r="X45" s="11"/>
    </row>
    <row r="46" spans="1:24" x14ac:dyDescent="0.25">
      <c r="A46" s="3" t="s">
        <v>531</v>
      </c>
      <c r="B46" s="3"/>
      <c r="C46" s="3"/>
      <c r="D46" s="3"/>
      <c r="E46" s="3"/>
      <c r="F46" s="3"/>
      <c r="G46" s="3"/>
      <c r="H46" s="3"/>
      <c r="I46" s="11"/>
      <c r="J46" s="11"/>
      <c r="K46" s="11"/>
      <c r="L46" s="11"/>
      <c r="M46" s="11"/>
      <c r="N46" s="11"/>
      <c r="O46" s="11"/>
      <c r="P46" s="11"/>
      <c r="Q46" s="11"/>
      <c r="R46" s="11"/>
      <c r="S46" s="11"/>
      <c r="T46" s="11"/>
      <c r="U46" s="11"/>
      <c r="V46" s="11"/>
      <c r="W46" s="11"/>
      <c r="X46" s="11"/>
    </row>
    <row r="47" spans="1:24" x14ac:dyDescent="0.25">
      <c r="A47" s="3" t="s">
        <v>130</v>
      </c>
      <c r="B47" s="3"/>
      <c r="C47" s="3"/>
      <c r="D47" s="3"/>
      <c r="E47" s="3"/>
      <c r="F47" s="3"/>
      <c r="G47" s="3"/>
      <c r="H47" s="3"/>
      <c r="I47" s="11"/>
      <c r="J47" s="11"/>
      <c r="K47" s="11"/>
      <c r="L47" s="11"/>
      <c r="M47" s="11"/>
      <c r="N47" s="11"/>
      <c r="O47" s="11"/>
      <c r="P47" s="11"/>
      <c r="Q47" s="11"/>
      <c r="R47" s="11"/>
      <c r="S47" s="11"/>
      <c r="T47" s="11"/>
      <c r="U47" s="11"/>
      <c r="V47" s="11"/>
      <c r="W47" s="11"/>
      <c r="X47" s="11"/>
    </row>
    <row r="48" spans="1:24" x14ac:dyDescent="0.25">
      <c r="A48" s="3" t="s">
        <v>532</v>
      </c>
      <c r="B48" s="3"/>
      <c r="C48" s="3"/>
      <c r="D48" s="3"/>
      <c r="E48" s="3"/>
      <c r="F48" s="3"/>
      <c r="G48" s="3"/>
      <c r="H48" s="3"/>
      <c r="I48" s="11"/>
      <c r="J48" s="11"/>
      <c r="K48" s="11"/>
      <c r="L48" s="11"/>
      <c r="M48" s="11"/>
      <c r="N48" s="11"/>
      <c r="O48" s="11"/>
      <c r="P48" s="11"/>
      <c r="Q48" s="11"/>
      <c r="R48" s="11"/>
      <c r="S48" s="11"/>
      <c r="T48" s="11"/>
      <c r="U48" s="11"/>
      <c r="V48" s="11"/>
      <c r="W48" s="11"/>
      <c r="X48" s="11"/>
    </row>
    <row r="49" spans="1:24" x14ac:dyDescent="0.25">
      <c r="A49" s="3" t="s">
        <v>533</v>
      </c>
      <c r="B49" s="3"/>
      <c r="C49" s="3"/>
      <c r="D49" s="3"/>
      <c r="E49" s="3"/>
      <c r="F49" s="3"/>
      <c r="G49" s="3"/>
      <c r="H49" s="3"/>
      <c r="I49" s="11"/>
      <c r="J49" s="11"/>
      <c r="K49" s="11"/>
      <c r="L49" s="11"/>
      <c r="M49" s="11"/>
      <c r="N49" s="11"/>
      <c r="O49" s="11"/>
      <c r="P49" s="11"/>
      <c r="Q49" s="11"/>
      <c r="R49" s="11"/>
      <c r="S49" s="11"/>
      <c r="T49" s="11"/>
      <c r="U49" s="11"/>
      <c r="V49" s="11"/>
      <c r="W49" s="11"/>
      <c r="X49" s="11"/>
    </row>
    <row r="50" spans="1:24" x14ac:dyDescent="0.25">
      <c r="A50" s="3"/>
      <c r="B50" s="3"/>
      <c r="C50" s="3"/>
      <c r="D50" s="3"/>
      <c r="E50" s="3"/>
      <c r="F50" s="3"/>
      <c r="G50" s="3"/>
      <c r="H50" s="3"/>
      <c r="I50" s="11"/>
      <c r="J50" s="11"/>
      <c r="K50" s="11"/>
      <c r="L50" s="11"/>
      <c r="M50" s="11"/>
      <c r="N50" s="11"/>
      <c r="O50" s="11"/>
      <c r="P50" s="11"/>
      <c r="Q50" s="11"/>
      <c r="R50" s="11"/>
      <c r="S50" s="11"/>
      <c r="T50" s="11"/>
      <c r="U50" s="11"/>
      <c r="V50" s="11"/>
      <c r="W50" s="11"/>
      <c r="X50" s="11"/>
    </row>
    <row r="51" spans="1:24" x14ac:dyDescent="0.25">
      <c r="A51" s="3" t="s">
        <v>131</v>
      </c>
      <c r="B51" s="3"/>
      <c r="C51" s="3"/>
      <c r="D51" s="3"/>
      <c r="E51" s="3"/>
      <c r="F51" s="3"/>
      <c r="G51" s="3"/>
      <c r="H51" s="3"/>
      <c r="I51" s="11"/>
      <c r="J51" s="11"/>
      <c r="K51" s="11"/>
      <c r="L51" s="11"/>
      <c r="M51" s="11"/>
      <c r="N51" s="11"/>
      <c r="O51" s="11"/>
      <c r="P51" s="11"/>
      <c r="Q51" s="11"/>
      <c r="R51" s="11"/>
      <c r="S51" s="11"/>
      <c r="T51" s="11"/>
      <c r="U51" s="11"/>
      <c r="V51" s="11"/>
      <c r="W51" s="11"/>
      <c r="X51" s="11"/>
    </row>
    <row r="52" spans="1:24" x14ac:dyDescent="0.25">
      <c r="A52" s="3" t="s">
        <v>132</v>
      </c>
      <c r="B52" s="3"/>
      <c r="C52" s="3"/>
      <c r="D52" s="3"/>
      <c r="E52" s="3"/>
      <c r="F52" s="3"/>
      <c r="G52" s="3"/>
      <c r="H52" s="3"/>
      <c r="I52" s="11"/>
      <c r="J52" s="11"/>
      <c r="K52" s="11"/>
      <c r="L52" s="11"/>
      <c r="M52" s="11"/>
      <c r="N52" s="11"/>
      <c r="O52" s="11"/>
      <c r="P52" s="11"/>
      <c r="Q52" s="11"/>
      <c r="R52" s="11"/>
      <c r="S52" s="11"/>
      <c r="T52" s="11"/>
      <c r="U52" s="11"/>
      <c r="V52" s="11"/>
      <c r="W52" s="11"/>
      <c r="X52" s="11"/>
    </row>
    <row r="53" spans="1:24" x14ac:dyDescent="0.25">
      <c r="A53" s="3" t="s">
        <v>133</v>
      </c>
      <c r="B53" s="3"/>
      <c r="C53" s="3"/>
      <c r="D53" s="3"/>
      <c r="E53" s="3"/>
      <c r="F53" s="3"/>
      <c r="G53" s="3"/>
      <c r="H53" s="3"/>
      <c r="I53" s="11"/>
      <c r="J53" s="11"/>
      <c r="K53" s="11"/>
      <c r="L53" s="11"/>
      <c r="M53" s="11"/>
      <c r="N53" s="11"/>
      <c r="O53" s="11"/>
      <c r="P53" s="11"/>
      <c r="Q53" s="11"/>
      <c r="R53" s="11"/>
      <c r="S53" s="11"/>
      <c r="T53" s="11"/>
      <c r="U53" s="11"/>
      <c r="V53" s="11"/>
      <c r="W53" s="11"/>
      <c r="X53" s="11"/>
    </row>
    <row r="54" spans="1:24" x14ac:dyDescent="0.25">
      <c r="A54" s="3" t="s">
        <v>134</v>
      </c>
      <c r="B54" s="3"/>
      <c r="C54" s="3"/>
      <c r="D54" s="3"/>
      <c r="E54" s="3"/>
      <c r="F54" s="3"/>
      <c r="G54" s="3"/>
      <c r="H54" s="3"/>
      <c r="I54" s="11"/>
      <c r="J54" s="11"/>
      <c r="K54" s="11"/>
      <c r="L54" s="11"/>
      <c r="M54" s="11"/>
      <c r="N54" s="11"/>
      <c r="O54" s="11"/>
      <c r="P54" s="11"/>
      <c r="Q54" s="11"/>
      <c r="R54" s="11"/>
      <c r="S54" s="11"/>
      <c r="T54" s="11"/>
      <c r="U54" s="11"/>
      <c r="V54" s="11"/>
      <c r="W54" s="11"/>
      <c r="X54" s="11"/>
    </row>
    <row r="55" spans="1:24" x14ac:dyDescent="0.25">
      <c r="A55" s="3" t="s">
        <v>135</v>
      </c>
      <c r="B55" s="3"/>
      <c r="C55" s="3"/>
      <c r="D55" s="3"/>
      <c r="E55" s="3"/>
      <c r="F55" s="3"/>
      <c r="G55" s="3"/>
      <c r="H55" s="3"/>
      <c r="I55" s="11"/>
      <c r="J55" s="11"/>
      <c r="K55" s="11"/>
      <c r="L55" s="11"/>
      <c r="M55" s="11"/>
      <c r="N55" s="11"/>
      <c r="O55" s="11"/>
      <c r="P55" s="11"/>
      <c r="Q55" s="11"/>
      <c r="R55" s="11"/>
      <c r="S55" s="11"/>
      <c r="T55" s="11"/>
      <c r="U55" s="11"/>
      <c r="V55" s="11"/>
      <c r="W55" s="11"/>
      <c r="X55" s="11"/>
    </row>
    <row r="56" spans="1:24" x14ac:dyDescent="0.25">
      <c r="A56" s="3" t="s">
        <v>136</v>
      </c>
      <c r="B56" s="3"/>
      <c r="C56" s="3"/>
      <c r="D56" s="3"/>
      <c r="E56" s="3"/>
      <c r="F56" s="3"/>
      <c r="G56" s="3"/>
      <c r="H56" s="3"/>
      <c r="I56" s="11"/>
      <c r="J56" s="11"/>
      <c r="K56" s="11"/>
      <c r="L56" s="11"/>
      <c r="M56" s="11"/>
      <c r="N56" s="11"/>
      <c r="O56" s="11"/>
      <c r="P56" s="11"/>
      <c r="Q56" s="11"/>
      <c r="R56" s="11"/>
      <c r="S56" s="11"/>
      <c r="T56" s="11"/>
      <c r="U56" s="11"/>
      <c r="V56" s="11"/>
      <c r="W56" s="11"/>
      <c r="X56" s="11"/>
    </row>
    <row r="57" spans="1:24" x14ac:dyDescent="0.25">
      <c r="A57" s="3" t="s">
        <v>137</v>
      </c>
      <c r="B57" s="3"/>
      <c r="C57" s="3"/>
      <c r="D57" s="3"/>
      <c r="E57" s="3"/>
      <c r="F57" s="3"/>
      <c r="G57" s="3"/>
      <c r="H57" s="3"/>
      <c r="I57" s="11"/>
      <c r="J57" s="11"/>
      <c r="K57" s="11"/>
      <c r="L57" s="11"/>
      <c r="M57" s="11"/>
      <c r="N57" s="11"/>
      <c r="O57" s="11"/>
      <c r="P57" s="11"/>
      <c r="Q57" s="11"/>
      <c r="R57" s="11"/>
      <c r="S57" s="11"/>
      <c r="T57" s="11"/>
      <c r="U57" s="11"/>
      <c r="V57" s="11"/>
      <c r="W57" s="11"/>
      <c r="X57" s="11"/>
    </row>
    <row r="58" spans="1:24" x14ac:dyDescent="0.25">
      <c r="A58" s="3"/>
      <c r="B58" s="3"/>
      <c r="C58" s="3"/>
      <c r="D58" s="3"/>
      <c r="E58" s="3"/>
      <c r="F58" s="3"/>
      <c r="G58" s="3"/>
      <c r="H58" s="3"/>
      <c r="I58" s="11"/>
      <c r="J58" s="11"/>
      <c r="K58" s="11"/>
      <c r="L58" s="11"/>
      <c r="M58" s="11"/>
      <c r="N58" s="11"/>
      <c r="O58" s="11"/>
      <c r="P58" s="11"/>
      <c r="Q58" s="11"/>
      <c r="R58" s="11"/>
      <c r="S58" s="11"/>
      <c r="T58" s="11"/>
      <c r="U58" s="11"/>
      <c r="V58" s="11"/>
      <c r="W58" s="11"/>
      <c r="X58" s="11"/>
    </row>
    <row r="59" spans="1:24" x14ac:dyDescent="0.25">
      <c r="A59" s="3" t="s">
        <v>138</v>
      </c>
      <c r="B59" s="3"/>
      <c r="C59" s="3"/>
      <c r="D59" s="3"/>
      <c r="E59" s="3"/>
      <c r="F59" s="3"/>
      <c r="G59" s="3"/>
      <c r="H59" s="3"/>
      <c r="I59" s="11"/>
      <c r="J59" s="11"/>
      <c r="K59" s="11"/>
      <c r="L59" s="11"/>
      <c r="M59" s="11"/>
      <c r="N59" s="11"/>
      <c r="O59" s="11"/>
      <c r="P59" s="11"/>
      <c r="Q59" s="11"/>
      <c r="R59" s="11"/>
      <c r="S59" s="11"/>
      <c r="T59" s="11"/>
      <c r="U59" s="11"/>
      <c r="V59" s="11"/>
      <c r="W59" s="11"/>
      <c r="X59" s="11"/>
    </row>
    <row r="60" spans="1:24" x14ac:dyDescent="0.25">
      <c r="A60" s="3" t="s">
        <v>139</v>
      </c>
      <c r="B60" s="3"/>
      <c r="C60" s="3"/>
      <c r="D60" s="3"/>
      <c r="E60" s="3"/>
      <c r="F60" s="3"/>
      <c r="G60" s="3"/>
      <c r="H60" s="3"/>
      <c r="I60" s="11"/>
      <c r="J60" s="11"/>
      <c r="K60" s="11"/>
      <c r="L60" s="11"/>
      <c r="M60" s="11"/>
      <c r="N60" s="11"/>
      <c r="O60" s="11"/>
      <c r="P60" s="11"/>
      <c r="Q60" s="11"/>
      <c r="R60" s="11"/>
      <c r="S60" s="11"/>
      <c r="T60" s="11"/>
      <c r="U60" s="11"/>
      <c r="V60" s="11"/>
      <c r="W60" s="11"/>
      <c r="X60" s="11"/>
    </row>
    <row r="61" spans="1:24" x14ac:dyDescent="0.25">
      <c r="A61" s="3"/>
      <c r="B61" s="3"/>
      <c r="C61" s="3"/>
      <c r="D61" s="3"/>
      <c r="E61" s="3"/>
      <c r="F61" s="3"/>
      <c r="G61" s="3"/>
      <c r="H61" s="3"/>
      <c r="I61" s="11"/>
      <c r="J61" s="11"/>
      <c r="K61" s="11"/>
      <c r="L61" s="11"/>
      <c r="M61" s="11"/>
      <c r="N61" s="11"/>
      <c r="O61" s="11"/>
      <c r="P61" s="11"/>
      <c r="Q61" s="11"/>
      <c r="R61" s="11"/>
      <c r="S61" s="11"/>
      <c r="T61" s="11"/>
      <c r="U61" s="11"/>
      <c r="V61" s="11"/>
      <c r="W61" s="11"/>
      <c r="X61" s="11"/>
    </row>
    <row r="62" spans="1:24" x14ac:dyDescent="0.25">
      <c r="A62" s="3" t="s">
        <v>140</v>
      </c>
      <c r="B62" s="3"/>
      <c r="C62" s="3"/>
      <c r="D62" s="3"/>
      <c r="E62" s="3"/>
      <c r="F62" s="3"/>
      <c r="G62" s="3"/>
      <c r="H62" s="3"/>
      <c r="I62" s="11"/>
      <c r="J62" s="11"/>
      <c r="K62" s="11"/>
      <c r="L62" s="11"/>
      <c r="M62" s="11"/>
      <c r="N62" s="11"/>
      <c r="O62" s="11"/>
      <c r="P62" s="11"/>
      <c r="Q62" s="11"/>
      <c r="R62" s="11"/>
      <c r="S62" s="11"/>
      <c r="T62" s="11"/>
      <c r="U62" s="11"/>
      <c r="V62" s="11"/>
      <c r="W62" s="11"/>
      <c r="X62" s="11"/>
    </row>
    <row r="63" spans="1:24" x14ac:dyDescent="0.25">
      <c r="A63" s="3" t="s">
        <v>141</v>
      </c>
      <c r="B63" s="3"/>
      <c r="C63" s="3"/>
      <c r="D63" s="3"/>
      <c r="E63" s="3"/>
      <c r="F63" s="3"/>
      <c r="G63" s="3"/>
      <c r="H63" s="3"/>
      <c r="I63" s="11"/>
      <c r="J63" s="11"/>
      <c r="K63" s="11"/>
      <c r="L63" s="11"/>
      <c r="M63" s="11"/>
      <c r="N63" s="11"/>
      <c r="O63" s="11"/>
      <c r="P63" s="11"/>
      <c r="Q63" s="11"/>
      <c r="R63" s="11"/>
      <c r="S63" s="11"/>
      <c r="T63" s="11"/>
      <c r="U63" s="11"/>
      <c r="V63" s="11"/>
      <c r="W63" s="11"/>
      <c r="X63" s="11"/>
    </row>
    <row r="64" spans="1:24" x14ac:dyDescent="0.25">
      <c r="A64" s="3" t="s">
        <v>142</v>
      </c>
      <c r="B64" s="3"/>
      <c r="C64" s="3" t="s">
        <v>143</v>
      </c>
      <c r="D64" s="3" t="s">
        <v>144</v>
      </c>
      <c r="E64" s="3"/>
      <c r="F64" s="3"/>
      <c r="G64" s="3"/>
      <c r="H64" s="3"/>
      <c r="I64" s="11"/>
      <c r="J64" s="11"/>
      <c r="K64" s="11"/>
      <c r="L64" s="11"/>
      <c r="M64" s="11"/>
      <c r="N64" s="11"/>
      <c r="O64" s="11"/>
      <c r="P64" s="11"/>
      <c r="Q64" s="11"/>
      <c r="R64" s="11"/>
      <c r="S64" s="11"/>
      <c r="T64" s="11"/>
      <c r="U64" s="11"/>
      <c r="V64" s="11"/>
      <c r="W64" s="11"/>
      <c r="X64" s="11"/>
    </row>
    <row r="65" spans="1:24" x14ac:dyDescent="0.25">
      <c r="A65" s="3" t="s">
        <v>498</v>
      </c>
      <c r="B65" s="3" t="s">
        <v>458</v>
      </c>
      <c r="C65" s="3"/>
      <c r="D65" s="3"/>
      <c r="E65" s="12"/>
      <c r="F65" s="3"/>
      <c r="G65" s="3"/>
      <c r="H65" s="3"/>
      <c r="I65" s="11"/>
      <c r="J65" s="11"/>
      <c r="K65" s="11"/>
      <c r="L65" s="11"/>
      <c r="M65" s="11"/>
      <c r="N65" s="11"/>
      <c r="O65" s="11"/>
      <c r="P65" s="11"/>
      <c r="Q65" s="11"/>
      <c r="R65" s="11"/>
      <c r="S65" s="11"/>
      <c r="T65" s="11"/>
      <c r="U65" s="11"/>
      <c r="V65" s="11"/>
      <c r="W65" s="11"/>
      <c r="X65" s="11"/>
    </row>
    <row r="66" spans="1:24" x14ac:dyDescent="0.25">
      <c r="A66" s="3"/>
      <c r="B66" s="3"/>
      <c r="C66" s="3"/>
      <c r="D66" s="3"/>
      <c r="E66" s="3"/>
      <c r="F66" s="3"/>
      <c r="G66" s="3"/>
      <c r="H66" s="3"/>
      <c r="I66" s="11"/>
      <c r="J66" s="11"/>
      <c r="K66" s="11"/>
      <c r="L66" s="11"/>
      <c r="M66" s="11"/>
      <c r="N66" s="11"/>
      <c r="O66" s="11"/>
      <c r="P66" s="11"/>
      <c r="Q66" s="11"/>
      <c r="R66" s="11"/>
      <c r="S66" s="11"/>
      <c r="T66" s="11"/>
      <c r="U66" s="11"/>
      <c r="V66" s="11"/>
      <c r="W66" s="11"/>
      <c r="X66" s="11"/>
    </row>
    <row r="67" spans="1:24" x14ac:dyDescent="0.25">
      <c r="A67" s="3" t="s">
        <v>145</v>
      </c>
      <c r="B67" s="3"/>
      <c r="C67" s="3"/>
      <c r="D67" s="3"/>
      <c r="E67" s="3"/>
      <c r="F67" s="3"/>
      <c r="G67" s="3"/>
      <c r="H67" s="3"/>
      <c r="I67" s="11"/>
      <c r="J67" s="11"/>
      <c r="K67" s="11"/>
      <c r="L67" s="11"/>
      <c r="M67" s="11"/>
      <c r="N67" s="11"/>
      <c r="O67" s="11"/>
      <c r="P67" s="11"/>
      <c r="Q67" s="11"/>
      <c r="R67" s="11"/>
      <c r="S67" s="11"/>
      <c r="T67" s="11"/>
      <c r="U67" s="11"/>
      <c r="V67" s="11"/>
      <c r="W67" s="11"/>
      <c r="X67" s="11"/>
    </row>
    <row r="68" spans="1:24" x14ac:dyDescent="0.25">
      <c r="A68" s="3" t="s">
        <v>146</v>
      </c>
      <c r="B68" s="3"/>
      <c r="C68" s="3"/>
      <c r="D68" s="3"/>
      <c r="E68" s="3"/>
      <c r="F68" s="3"/>
      <c r="G68" s="3"/>
      <c r="H68" s="3"/>
      <c r="I68" s="11"/>
      <c r="J68" s="11"/>
      <c r="K68" s="11"/>
      <c r="L68" s="11"/>
      <c r="M68" s="11"/>
      <c r="N68" s="11"/>
      <c r="O68" s="11"/>
      <c r="P68" s="11"/>
      <c r="Q68" s="11"/>
      <c r="R68" s="11"/>
      <c r="S68" s="11"/>
      <c r="T68" s="11"/>
      <c r="U68" s="11"/>
      <c r="V68" s="11"/>
      <c r="W68" s="11"/>
      <c r="X68" s="11"/>
    </row>
    <row r="69" spans="1:24" x14ac:dyDescent="0.25">
      <c r="A69" s="3" t="s">
        <v>147</v>
      </c>
      <c r="B69" s="3"/>
      <c r="C69" s="3"/>
      <c r="D69" s="3"/>
      <c r="E69" s="3"/>
      <c r="F69" s="3"/>
      <c r="G69" s="3"/>
      <c r="H69" s="3"/>
      <c r="I69" s="11"/>
      <c r="J69" s="11"/>
      <c r="K69" s="11"/>
      <c r="L69" s="11"/>
      <c r="M69" s="11"/>
      <c r="N69" s="11"/>
      <c r="O69" s="11"/>
      <c r="P69" s="11"/>
      <c r="Q69" s="11"/>
      <c r="R69" s="11"/>
      <c r="S69" s="11"/>
      <c r="T69" s="11"/>
      <c r="U69" s="11"/>
      <c r="V69" s="11"/>
      <c r="W69" s="11"/>
      <c r="X69" s="11"/>
    </row>
    <row r="70" spans="1:24" x14ac:dyDescent="0.25">
      <c r="A70" s="3" t="s">
        <v>148</v>
      </c>
      <c r="B70" s="3"/>
      <c r="C70" s="3"/>
      <c r="D70" s="3"/>
      <c r="E70" s="3"/>
      <c r="F70" s="3"/>
      <c r="G70" s="3"/>
      <c r="H70" s="3"/>
      <c r="I70" s="11"/>
      <c r="J70" s="11"/>
      <c r="K70" s="11"/>
      <c r="L70" s="11"/>
      <c r="M70" s="11"/>
      <c r="N70" s="11"/>
      <c r="O70" s="11"/>
      <c r="P70" s="11"/>
      <c r="Q70" s="11"/>
      <c r="R70" s="11"/>
      <c r="S70" s="11"/>
      <c r="T70" s="11"/>
      <c r="U70" s="11"/>
      <c r="V70" s="11"/>
      <c r="W70" s="11"/>
      <c r="X70" s="11"/>
    </row>
    <row r="71" spans="1:24" x14ac:dyDescent="0.25">
      <c r="A71" s="3" t="s">
        <v>149</v>
      </c>
      <c r="B71" s="3" t="s">
        <v>155</v>
      </c>
      <c r="C71" s="3" t="s">
        <v>160</v>
      </c>
      <c r="D71" s="3"/>
      <c r="E71" s="3"/>
      <c r="F71" s="3"/>
      <c r="G71" s="3"/>
      <c r="H71" s="3"/>
      <c r="I71" s="11"/>
      <c r="J71" s="11"/>
      <c r="K71" s="11"/>
      <c r="L71" s="11"/>
      <c r="M71" s="11"/>
      <c r="N71" s="11"/>
      <c r="O71" s="11"/>
      <c r="P71" s="11"/>
      <c r="Q71" s="11"/>
      <c r="R71" s="11"/>
      <c r="S71" s="11"/>
      <c r="T71" s="11"/>
      <c r="U71" s="11"/>
      <c r="V71" s="11"/>
      <c r="W71" s="11"/>
      <c r="X71" s="11"/>
    </row>
    <row r="72" spans="1:24" x14ac:dyDescent="0.25">
      <c r="A72" s="3" t="s">
        <v>150</v>
      </c>
      <c r="B72" s="3" t="s">
        <v>156</v>
      </c>
      <c r="C72" s="3" t="s">
        <v>85</v>
      </c>
      <c r="D72" s="3"/>
      <c r="E72" s="3"/>
      <c r="F72" s="3"/>
      <c r="G72" s="3"/>
      <c r="H72" s="3"/>
      <c r="I72" s="11"/>
      <c r="J72" s="11"/>
      <c r="K72" s="11"/>
      <c r="L72" s="11"/>
      <c r="M72" s="11"/>
      <c r="N72" s="11"/>
      <c r="O72" s="11"/>
      <c r="P72" s="11"/>
      <c r="Q72" s="11"/>
      <c r="R72" s="11"/>
      <c r="S72" s="11"/>
      <c r="T72" s="11"/>
      <c r="U72" s="11"/>
      <c r="V72" s="11"/>
      <c r="W72" s="11"/>
      <c r="X72" s="11"/>
    </row>
    <row r="73" spans="1:24" x14ac:dyDescent="0.25">
      <c r="A73" s="3" t="s">
        <v>151</v>
      </c>
      <c r="B73" s="3" t="s">
        <v>102</v>
      </c>
      <c r="C73" s="3" t="s">
        <v>161</v>
      </c>
      <c r="D73" s="3"/>
      <c r="E73" s="3"/>
      <c r="F73" s="3"/>
      <c r="G73" s="3"/>
      <c r="H73" s="3"/>
      <c r="I73" s="11"/>
      <c r="J73" s="11"/>
      <c r="K73" s="11"/>
      <c r="L73" s="11"/>
      <c r="M73" s="11"/>
      <c r="N73" s="11"/>
      <c r="O73" s="11"/>
      <c r="P73" s="11"/>
      <c r="Q73" s="11"/>
      <c r="R73" s="11"/>
      <c r="S73" s="11"/>
      <c r="T73" s="11"/>
      <c r="U73" s="11"/>
      <c r="V73" s="11"/>
      <c r="W73" s="11"/>
      <c r="X73" s="11"/>
    </row>
    <row r="74" spans="1:24" x14ac:dyDescent="0.25">
      <c r="A74" s="3" t="s">
        <v>152</v>
      </c>
      <c r="B74" s="3" t="s">
        <v>157</v>
      </c>
      <c r="C74" s="3" t="s">
        <v>162</v>
      </c>
      <c r="D74" s="3"/>
      <c r="E74" s="3"/>
      <c r="F74" s="3"/>
      <c r="G74" s="3"/>
      <c r="H74" s="3"/>
      <c r="I74" s="11"/>
      <c r="J74" s="11"/>
      <c r="K74" s="11"/>
      <c r="L74" s="11"/>
      <c r="M74" s="11"/>
      <c r="N74" s="11"/>
      <c r="O74" s="11"/>
      <c r="P74" s="11"/>
      <c r="Q74" s="11"/>
      <c r="R74" s="11"/>
      <c r="S74" s="11"/>
      <c r="T74" s="11"/>
      <c r="U74" s="11"/>
      <c r="V74" s="11"/>
      <c r="W74" s="11"/>
      <c r="X74" s="11"/>
    </row>
    <row r="75" spans="1:24" x14ac:dyDescent="0.25">
      <c r="A75" s="3" t="s">
        <v>153</v>
      </c>
      <c r="B75" s="3" t="s">
        <v>158</v>
      </c>
      <c r="C75" s="3" t="s">
        <v>163</v>
      </c>
      <c r="D75" s="3"/>
      <c r="E75" s="3"/>
      <c r="F75" s="3"/>
      <c r="G75" s="3"/>
      <c r="H75" s="3"/>
      <c r="I75" s="11"/>
      <c r="J75" s="11"/>
      <c r="K75" s="11"/>
      <c r="L75" s="11"/>
      <c r="M75" s="11"/>
      <c r="N75" s="11"/>
      <c r="O75" s="11"/>
      <c r="P75" s="11"/>
      <c r="Q75" s="11"/>
      <c r="R75" s="11"/>
      <c r="S75" s="11"/>
      <c r="T75" s="11"/>
      <c r="U75" s="11"/>
      <c r="V75" s="11"/>
      <c r="W75" s="11"/>
      <c r="X75" s="11"/>
    </row>
    <row r="76" spans="1:24" x14ac:dyDescent="0.25">
      <c r="A76" s="3" t="s">
        <v>154</v>
      </c>
      <c r="B76" s="3" t="s">
        <v>159</v>
      </c>
      <c r="C76" s="3" t="s">
        <v>164</v>
      </c>
      <c r="D76" s="3"/>
      <c r="E76" s="3"/>
      <c r="F76" s="3"/>
      <c r="G76" s="3"/>
      <c r="H76" s="3"/>
      <c r="I76" s="11"/>
      <c r="J76" s="11"/>
      <c r="K76" s="11"/>
      <c r="L76" s="11"/>
      <c r="M76" s="11"/>
      <c r="N76" s="11"/>
      <c r="O76" s="11"/>
      <c r="P76" s="11"/>
      <c r="Q76" s="11"/>
      <c r="R76" s="11"/>
      <c r="S76" s="11"/>
      <c r="T76" s="11"/>
      <c r="U76" s="11"/>
      <c r="V76" s="11"/>
      <c r="W76" s="11"/>
      <c r="X76" s="11"/>
    </row>
    <row r="77" spans="1:24" x14ac:dyDescent="0.25">
      <c r="A77" s="3" t="s">
        <v>165</v>
      </c>
      <c r="B77" s="3" t="s">
        <v>171</v>
      </c>
      <c r="C77" s="3" t="s">
        <v>177</v>
      </c>
      <c r="D77" s="3"/>
      <c r="E77" s="3"/>
      <c r="F77" s="3"/>
      <c r="G77" s="3"/>
      <c r="H77" s="3"/>
      <c r="I77" s="11"/>
      <c r="J77" s="11"/>
      <c r="K77" s="11"/>
      <c r="L77" s="11"/>
      <c r="M77" s="11"/>
      <c r="N77" s="11"/>
      <c r="O77" s="11"/>
      <c r="P77" s="11"/>
      <c r="Q77" s="11"/>
      <c r="R77" s="11"/>
      <c r="S77" s="11"/>
      <c r="T77" s="11"/>
      <c r="U77" s="11"/>
      <c r="V77" s="11"/>
      <c r="W77" s="11"/>
      <c r="X77" s="11"/>
    </row>
    <row r="78" spans="1:24" x14ac:dyDescent="0.25">
      <c r="A78" s="3" t="s">
        <v>166</v>
      </c>
      <c r="B78" s="3" t="s">
        <v>172</v>
      </c>
      <c r="C78" s="3" t="s">
        <v>178</v>
      </c>
      <c r="D78" s="3"/>
      <c r="E78" s="3"/>
      <c r="F78" s="3"/>
      <c r="G78" s="3"/>
      <c r="H78" s="3"/>
      <c r="I78" s="11"/>
      <c r="J78" s="11"/>
      <c r="K78" s="11"/>
      <c r="L78" s="11"/>
      <c r="M78" s="11"/>
      <c r="N78" s="11"/>
      <c r="O78" s="11"/>
      <c r="P78" s="11"/>
      <c r="Q78" s="11"/>
      <c r="R78" s="11"/>
      <c r="S78" s="11"/>
      <c r="T78" s="11"/>
      <c r="U78" s="11"/>
      <c r="V78" s="11"/>
      <c r="W78" s="11"/>
      <c r="X78" s="11"/>
    </row>
    <row r="79" spans="1:24" x14ac:dyDescent="0.25">
      <c r="A79" s="3" t="s">
        <v>167</v>
      </c>
      <c r="B79" s="3" t="s">
        <v>173</v>
      </c>
      <c r="C79" s="3" t="s">
        <v>179</v>
      </c>
      <c r="D79" s="3"/>
      <c r="E79" s="3"/>
      <c r="F79" s="3"/>
      <c r="G79" s="3"/>
      <c r="H79" s="3"/>
      <c r="I79" s="11"/>
      <c r="J79" s="11"/>
      <c r="K79" s="11"/>
      <c r="L79" s="11"/>
      <c r="M79" s="11"/>
      <c r="N79" s="11"/>
      <c r="O79" s="11"/>
      <c r="P79" s="11"/>
      <c r="Q79" s="11"/>
      <c r="R79" s="11"/>
      <c r="S79" s="11"/>
      <c r="T79" s="11"/>
      <c r="U79" s="11"/>
      <c r="V79" s="11"/>
      <c r="W79" s="11"/>
      <c r="X79" s="11"/>
    </row>
    <row r="80" spans="1:24" x14ac:dyDescent="0.25">
      <c r="A80" s="3" t="s">
        <v>168</v>
      </c>
      <c r="B80" s="3" t="s">
        <v>174</v>
      </c>
      <c r="C80" s="3" t="s">
        <v>180</v>
      </c>
      <c r="D80" s="3"/>
      <c r="E80" s="3"/>
      <c r="F80" s="3"/>
      <c r="G80" s="3"/>
      <c r="H80" s="3"/>
      <c r="I80" s="11"/>
      <c r="J80" s="11"/>
      <c r="K80" s="11"/>
      <c r="L80" s="11"/>
      <c r="M80" s="11"/>
      <c r="N80" s="11"/>
      <c r="O80" s="11"/>
      <c r="P80" s="11"/>
      <c r="Q80" s="11"/>
      <c r="R80" s="11"/>
      <c r="S80" s="11"/>
      <c r="T80" s="11"/>
      <c r="U80" s="11"/>
      <c r="V80" s="11"/>
      <c r="W80" s="11"/>
      <c r="X80" s="11"/>
    </row>
    <row r="81" spans="1:24" x14ac:dyDescent="0.25">
      <c r="A81" s="3" t="s">
        <v>169</v>
      </c>
      <c r="B81" s="3" t="s">
        <v>175</v>
      </c>
      <c r="C81" s="3" t="s">
        <v>181</v>
      </c>
      <c r="D81" s="3"/>
      <c r="E81" s="3"/>
      <c r="F81" s="3"/>
      <c r="G81" s="3"/>
      <c r="H81" s="3"/>
      <c r="I81" s="11"/>
      <c r="J81" s="11"/>
      <c r="K81" s="11"/>
      <c r="L81" s="11"/>
      <c r="M81" s="11"/>
      <c r="N81" s="11"/>
      <c r="O81" s="11"/>
      <c r="P81" s="11"/>
      <c r="Q81" s="11"/>
      <c r="R81" s="11"/>
      <c r="S81" s="11"/>
      <c r="T81" s="11"/>
      <c r="U81" s="11"/>
      <c r="V81" s="11"/>
      <c r="W81" s="11"/>
      <c r="X81" s="11"/>
    </row>
    <row r="82" spans="1:24" x14ac:dyDescent="0.25">
      <c r="A82" s="3" t="s">
        <v>170</v>
      </c>
      <c r="B82" s="3" t="s">
        <v>176</v>
      </c>
      <c r="C82" s="3" t="s">
        <v>182</v>
      </c>
      <c r="D82" s="3"/>
      <c r="E82" s="3"/>
      <c r="F82" s="3"/>
      <c r="G82" s="3"/>
      <c r="H82" s="3"/>
      <c r="I82" s="11"/>
      <c r="J82" s="11"/>
      <c r="K82" s="11"/>
      <c r="L82" s="11"/>
      <c r="M82" s="11"/>
      <c r="N82" s="11"/>
      <c r="O82" s="11"/>
      <c r="P82" s="11"/>
      <c r="Q82" s="11"/>
      <c r="R82" s="11"/>
      <c r="S82" s="11"/>
      <c r="T82" s="11"/>
      <c r="U82" s="11"/>
      <c r="V82" s="11"/>
      <c r="W82" s="11"/>
      <c r="X82" s="11"/>
    </row>
    <row r="83" spans="1:24" x14ac:dyDescent="0.25">
      <c r="A83" s="3" t="s">
        <v>183</v>
      </c>
      <c r="B83" s="3"/>
      <c r="C83" s="3"/>
      <c r="D83" s="3"/>
      <c r="E83" s="3"/>
      <c r="F83" s="3"/>
      <c r="G83" s="3"/>
      <c r="H83" s="3"/>
      <c r="I83" s="11"/>
      <c r="J83" s="11"/>
      <c r="K83" s="11"/>
      <c r="L83" s="11"/>
      <c r="M83" s="11"/>
      <c r="N83" s="11"/>
      <c r="O83" s="11"/>
      <c r="P83" s="11"/>
      <c r="Q83" s="11"/>
      <c r="R83" s="11"/>
      <c r="S83" s="11"/>
      <c r="T83" s="11"/>
      <c r="U83" s="11"/>
      <c r="V83" s="11"/>
      <c r="W83" s="11"/>
      <c r="X83" s="11"/>
    </row>
    <row r="84" spans="1:24" x14ac:dyDescent="0.25">
      <c r="A84" s="3" t="s">
        <v>184</v>
      </c>
      <c r="B84" s="3"/>
      <c r="C84" s="3"/>
      <c r="D84" s="3"/>
      <c r="E84" s="3"/>
      <c r="F84" s="3"/>
      <c r="G84" s="3"/>
      <c r="H84" s="3"/>
      <c r="I84" s="11"/>
      <c r="J84" s="11"/>
      <c r="K84" s="11"/>
      <c r="L84" s="11"/>
      <c r="M84" s="11"/>
      <c r="N84" s="11"/>
      <c r="O84" s="11"/>
      <c r="P84" s="11"/>
      <c r="Q84" s="11"/>
      <c r="R84" s="11"/>
      <c r="S84" s="11"/>
      <c r="T84" s="11"/>
      <c r="U84" s="11"/>
      <c r="V84" s="11"/>
      <c r="W84" s="11"/>
      <c r="X84" s="11"/>
    </row>
    <row r="85" spans="1:24" x14ac:dyDescent="0.25">
      <c r="A85" s="3" t="s">
        <v>185</v>
      </c>
      <c r="B85" s="3"/>
      <c r="C85" s="3"/>
      <c r="D85" s="3"/>
      <c r="E85" s="3"/>
      <c r="F85" s="3"/>
      <c r="G85" s="3"/>
      <c r="H85" s="3"/>
      <c r="I85" s="11"/>
      <c r="J85" s="11"/>
      <c r="K85" s="11"/>
      <c r="L85" s="11"/>
      <c r="M85" s="11"/>
      <c r="N85" s="11"/>
      <c r="O85" s="11"/>
      <c r="P85" s="11"/>
      <c r="Q85" s="11"/>
      <c r="R85" s="11"/>
      <c r="S85" s="11"/>
      <c r="T85" s="11"/>
      <c r="U85" s="11"/>
      <c r="V85" s="11"/>
      <c r="W85" s="11"/>
      <c r="X85" s="11"/>
    </row>
    <row r="86" spans="1:24" x14ac:dyDescent="0.25">
      <c r="A86" s="3"/>
      <c r="B86" s="3"/>
      <c r="C86" s="3"/>
      <c r="D86" s="3"/>
      <c r="E86" s="3"/>
      <c r="F86" s="3"/>
      <c r="G86" s="3"/>
      <c r="H86" s="3"/>
      <c r="I86" s="11"/>
      <c r="J86" s="11"/>
      <c r="K86" s="11"/>
      <c r="L86" s="11"/>
      <c r="M86" s="11"/>
      <c r="N86" s="11"/>
      <c r="O86" s="11"/>
      <c r="P86" s="11"/>
      <c r="Q86" s="11"/>
      <c r="R86" s="11"/>
      <c r="S86" s="11"/>
      <c r="T86" s="11"/>
      <c r="U86" s="11"/>
      <c r="V86" s="11"/>
      <c r="W86" s="11"/>
      <c r="X86" s="11"/>
    </row>
    <row r="87" spans="1:24" x14ac:dyDescent="0.25">
      <c r="A87" s="3" t="s">
        <v>186</v>
      </c>
      <c r="B87" s="3"/>
      <c r="C87" s="3"/>
      <c r="D87" s="3"/>
      <c r="E87" s="3"/>
      <c r="F87" s="3"/>
      <c r="G87" s="3"/>
      <c r="H87" s="3"/>
      <c r="I87" s="11"/>
      <c r="J87" s="11"/>
      <c r="K87" s="11"/>
      <c r="L87" s="11"/>
      <c r="M87" s="11"/>
      <c r="N87" s="11"/>
      <c r="O87" s="11"/>
      <c r="P87" s="11"/>
      <c r="Q87" s="11"/>
      <c r="R87" s="11"/>
      <c r="S87" s="11"/>
      <c r="T87" s="11"/>
      <c r="U87" s="11"/>
      <c r="V87" s="11"/>
      <c r="W87" s="11"/>
      <c r="X87" s="11"/>
    </row>
    <row r="88" spans="1:24" x14ac:dyDescent="0.25">
      <c r="A88" s="3" t="s">
        <v>187</v>
      </c>
      <c r="B88" s="3"/>
      <c r="C88" s="3"/>
      <c r="D88" s="3"/>
      <c r="E88" s="3"/>
      <c r="F88" s="3"/>
      <c r="G88" s="3"/>
      <c r="H88" s="3"/>
      <c r="I88" s="11"/>
      <c r="J88" s="11"/>
      <c r="K88" s="11"/>
      <c r="L88" s="11"/>
      <c r="M88" s="11"/>
      <c r="N88" s="11"/>
      <c r="O88" s="11"/>
      <c r="P88" s="11"/>
      <c r="Q88" s="11"/>
      <c r="R88" s="11"/>
      <c r="S88" s="11"/>
      <c r="T88" s="11"/>
      <c r="U88" s="11"/>
      <c r="V88" s="11"/>
      <c r="W88" s="11"/>
      <c r="X88" s="11"/>
    </row>
    <row r="89" spans="1:24" x14ac:dyDescent="0.25">
      <c r="A89" s="3" t="s">
        <v>188</v>
      </c>
      <c r="B89" s="3"/>
      <c r="C89" s="3"/>
      <c r="D89" s="3"/>
      <c r="E89" s="3"/>
      <c r="F89" s="3"/>
      <c r="G89" s="3"/>
      <c r="H89" s="3"/>
      <c r="I89" s="11"/>
      <c r="J89" s="11"/>
      <c r="K89" s="11"/>
      <c r="L89" s="11"/>
      <c r="M89" s="11"/>
      <c r="N89" s="11"/>
      <c r="O89" s="11"/>
      <c r="P89" s="11"/>
      <c r="Q89" s="11"/>
      <c r="R89" s="11"/>
      <c r="S89" s="11"/>
      <c r="T89" s="11"/>
      <c r="U89" s="11"/>
      <c r="V89" s="11"/>
      <c r="W89" s="11"/>
      <c r="X89" s="11"/>
    </row>
    <row r="90" spans="1:24" x14ac:dyDescent="0.25">
      <c r="A90" s="3" t="s">
        <v>187</v>
      </c>
      <c r="B90" s="3"/>
      <c r="C90" s="3"/>
      <c r="D90" s="3"/>
      <c r="E90" s="3"/>
      <c r="F90" s="3"/>
      <c r="G90" s="3"/>
      <c r="H90" s="3"/>
      <c r="I90" s="11"/>
      <c r="J90" s="11"/>
      <c r="K90" s="11"/>
      <c r="L90" s="11"/>
      <c r="M90" s="11"/>
      <c r="N90" s="11"/>
      <c r="O90" s="11"/>
      <c r="P90" s="11"/>
      <c r="Q90" s="11"/>
      <c r="R90" s="11"/>
      <c r="S90" s="11"/>
      <c r="T90" s="11"/>
      <c r="U90" s="11"/>
      <c r="V90" s="11"/>
      <c r="W90" s="11"/>
      <c r="X90" s="11"/>
    </row>
    <row r="91" spans="1:24" x14ac:dyDescent="0.25">
      <c r="A91" s="3" t="s">
        <v>189</v>
      </c>
      <c r="B91" s="3"/>
      <c r="C91" s="3"/>
      <c r="D91" s="3"/>
      <c r="E91" s="3"/>
      <c r="F91" s="3"/>
      <c r="G91" s="3"/>
      <c r="H91" s="3"/>
      <c r="I91" s="11"/>
      <c r="J91" s="11"/>
      <c r="K91" s="11"/>
      <c r="L91" s="11"/>
      <c r="M91" s="11"/>
      <c r="N91" s="11"/>
      <c r="O91" s="11"/>
      <c r="P91" s="11"/>
      <c r="Q91" s="11"/>
      <c r="R91" s="11"/>
      <c r="S91" s="11"/>
      <c r="T91" s="11"/>
      <c r="U91" s="11"/>
      <c r="V91" s="11"/>
      <c r="W91" s="11"/>
      <c r="X91" s="11"/>
    </row>
    <row r="92" spans="1:24" x14ac:dyDescent="0.25">
      <c r="A92" s="3" t="s">
        <v>190</v>
      </c>
      <c r="B92" s="3"/>
      <c r="C92" s="3"/>
      <c r="D92" s="3"/>
      <c r="E92" s="3"/>
      <c r="F92" s="3"/>
      <c r="G92" s="3"/>
      <c r="H92" s="3"/>
      <c r="I92" s="11"/>
      <c r="J92" s="11"/>
      <c r="K92" s="11"/>
      <c r="L92" s="11"/>
      <c r="M92" s="11"/>
      <c r="N92" s="11"/>
      <c r="O92" s="11"/>
      <c r="P92" s="11"/>
      <c r="Q92" s="11"/>
      <c r="R92" s="11"/>
      <c r="S92" s="11"/>
      <c r="T92" s="11"/>
      <c r="U92" s="11"/>
      <c r="V92" s="11"/>
      <c r="W92" s="11"/>
      <c r="X92" s="11"/>
    </row>
    <row r="93" spans="1:24" x14ac:dyDescent="0.25">
      <c r="A93" s="3" t="s">
        <v>191</v>
      </c>
      <c r="B93" s="3"/>
      <c r="C93" s="3"/>
      <c r="D93" s="3"/>
      <c r="E93" s="3"/>
      <c r="F93" s="3"/>
      <c r="G93" s="3"/>
      <c r="H93" s="3"/>
      <c r="I93" s="11"/>
      <c r="J93" s="11"/>
      <c r="K93" s="11"/>
      <c r="L93" s="11"/>
      <c r="M93" s="11"/>
      <c r="N93" s="11"/>
      <c r="O93" s="11"/>
      <c r="P93" s="11"/>
      <c r="Q93" s="11"/>
      <c r="R93" s="11"/>
      <c r="S93" s="11"/>
      <c r="T93" s="11"/>
      <c r="U93" s="11"/>
      <c r="V93" s="11"/>
      <c r="W93" s="11"/>
      <c r="X93" s="11"/>
    </row>
    <row r="94" spans="1:24" x14ac:dyDescent="0.25">
      <c r="A94" s="3" t="s">
        <v>192</v>
      </c>
      <c r="B94" s="3"/>
      <c r="C94" s="3"/>
      <c r="D94" s="3"/>
      <c r="E94" s="3"/>
      <c r="F94" s="3"/>
      <c r="G94" s="3"/>
      <c r="H94" s="3"/>
      <c r="I94" s="11"/>
      <c r="J94" s="11"/>
      <c r="K94" s="11"/>
      <c r="L94" s="11"/>
      <c r="M94" s="11"/>
      <c r="N94" s="11"/>
      <c r="O94" s="11"/>
      <c r="P94" s="11"/>
      <c r="Q94" s="11"/>
      <c r="R94" s="11"/>
      <c r="S94" s="11"/>
      <c r="T94" s="11"/>
      <c r="U94" s="11"/>
      <c r="V94" s="11"/>
      <c r="W94" s="11"/>
      <c r="X94" s="11"/>
    </row>
    <row r="95" spans="1:24" x14ac:dyDescent="0.25">
      <c r="A95" s="3" t="s">
        <v>193</v>
      </c>
      <c r="B95" s="3"/>
      <c r="C95" s="3"/>
      <c r="D95" s="3"/>
      <c r="E95" s="3"/>
      <c r="F95" s="3"/>
      <c r="G95" s="3"/>
      <c r="H95" s="3"/>
      <c r="I95" s="11"/>
      <c r="J95" s="11"/>
      <c r="K95" s="11"/>
      <c r="L95" s="11"/>
      <c r="M95" s="11"/>
      <c r="N95" s="11"/>
      <c r="O95" s="11"/>
      <c r="P95" s="11"/>
      <c r="Q95" s="11"/>
      <c r="R95" s="11"/>
      <c r="S95" s="11"/>
      <c r="T95" s="11"/>
      <c r="U95" s="11"/>
      <c r="V95" s="11"/>
      <c r="W95" s="11"/>
      <c r="X95" s="11"/>
    </row>
    <row r="96" spans="1:24" x14ac:dyDescent="0.25">
      <c r="A96" s="3" t="s">
        <v>194</v>
      </c>
      <c r="B96" s="3"/>
      <c r="C96" s="3"/>
      <c r="D96" s="3"/>
      <c r="E96" s="3"/>
      <c r="F96" s="3"/>
      <c r="G96" s="3"/>
      <c r="H96" s="3"/>
      <c r="I96" s="11"/>
      <c r="J96" s="11"/>
      <c r="K96" s="11"/>
      <c r="L96" s="11"/>
      <c r="M96" s="11"/>
      <c r="N96" s="11"/>
      <c r="O96" s="11"/>
      <c r="P96" s="11"/>
      <c r="Q96" s="11"/>
      <c r="R96" s="11"/>
      <c r="S96" s="11"/>
      <c r="T96" s="11"/>
      <c r="U96" s="11"/>
      <c r="V96" s="11"/>
      <c r="W96" s="11"/>
      <c r="X96" s="11"/>
    </row>
    <row r="97" spans="1:24" x14ac:dyDescent="0.25">
      <c r="A97" s="3" t="s">
        <v>195</v>
      </c>
      <c r="B97" s="3"/>
      <c r="C97" s="3"/>
      <c r="D97" s="3"/>
      <c r="E97" s="3"/>
      <c r="F97" s="3"/>
      <c r="G97" s="3"/>
      <c r="H97" s="3"/>
      <c r="I97" s="11"/>
      <c r="J97" s="11"/>
      <c r="K97" s="11"/>
      <c r="L97" s="11"/>
      <c r="M97" s="11"/>
      <c r="N97" s="11"/>
      <c r="O97" s="11"/>
      <c r="P97" s="11"/>
      <c r="Q97" s="11"/>
      <c r="R97" s="11"/>
      <c r="S97" s="11"/>
      <c r="T97" s="11"/>
      <c r="U97" s="11"/>
      <c r="V97" s="11"/>
      <c r="W97" s="11"/>
      <c r="X97" s="11"/>
    </row>
    <row r="98" spans="1:24" x14ac:dyDescent="0.25">
      <c r="A98" s="3" t="s">
        <v>196</v>
      </c>
      <c r="B98" s="3"/>
      <c r="C98" s="3"/>
      <c r="D98" s="3"/>
      <c r="E98" s="3"/>
      <c r="F98" s="3"/>
      <c r="G98" s="3"/>
      <c r="H98" s="3"/>
      <c r="I98" s="11"/>
      <c r="J98" s="11"/>
      <c r="K98" s="11"/>
      <c r="L98" s="11"/>
      <c r="M98" s="11"/>
      <c r="N98" s="11"/>
      <c r="O98" s="11"/>
      <c r="P98" s="11"/>
      <c r="Q98" s="11"/>
      <c r="R98" s="11"/>
      <c r="S98" s="11"/>
      <c r="T98" s="11"/>
      <c r="U98" s="11"/>
      <c r="V98" s="11"/>
      <c r="W98" s="11"/>
      <c r="X98" s="11"/>
    </row>
    <row r="99" spans="1:24" x14ac:dyDescent="0.25">
      <c r="A99" s="3" t="s">
        <v>197</v>
      </c>
      <c r="B99" s="3"/>
      <c r="C99" s="3"/>
      <c r="D99" s="3"/>
      <c r="E99" s="3"/>
      <c r="F99" s="3"/>
      <c r="G99" s="3"/>
      <c r="H99" s="3"/>
      <c r="I99" s="11"/>
      <c r="J99" s="11"/>
      <c r="K99" s="11"/>
      <c r="L99" s="11"/>
      <c r="M99" s="11"/>
      <c r="N99" s="11"/>
      <c r="O99" s="11"/>
      <c r="P99" s="11"/>
      <c r="Q99" s="11"/>
      <c r="R99" s="11"/>
      <c r="S99" s="11"/>
      <c r="T99" s="11"/>
      <c r="U99" s="11"/>
      <c r="V99" s="11"/>
      <c r="W99" s="11"/>
      <c r="X99" s="11"/>
    </row>
    <row r="100" spans="1:24" x14ac:dyDescent="0.25">
      <c r="A100" s="3" t="s">
        <v>198</v>
      </c>
      <c r="B100" s="3"/>
      <c r="C100" s="3"/>
      <c r="D100" s="3"/>
      <c r="E100" s="3"/>
      <c r="F100" s="3"/>
      <c r="G100" s="3"/>
      <c r="H100" s="3"/>
      <c r="I100" s="11"/>
      <c r="J100" s="11"/>
      <c r="K100" s="11"/>
      <c r="L100" s="11"/>
      <c r="M100" s="11"/>
      <c r="N100" s="11"/>
      <c r="O100" s="11"/>
      <c r="P100" s="11"/>
      <c r="Q100" s="11"/>
      <c r="R100" s="11"/>
      <c r="S100" s="11"/>
      <c r="T100" s="11"/>
      <c r="U100" s="11"/>
      <c r="V100" s="11"/>
      <c r="W100" s="11"/>
      <c r="X100" s="11"/>
    </row>
    <row r="101" spans="1:24" x14ac:dyDescent="0.25">
      <c r="A101" s="3" t="s">
        <v>199</v>
      </c>
      <c r="B101" s="3"/>
      <c r="C101" s="3"/>
      <c r="D101" s="3"/>
      <c r="E101" s="3"/>
      <c r="F101" s="3"/>
      <c r="G101" s="3"/>
      <c r="H101" s="3"/>
      <c r="I101" s="11"/>
      <c r="J101" s="11"/>
      <c r="K101" s="11"/>
      <c r="L101" s="11"/>
      <c r="M101" s="11"/>
      <c r="N101" s="11"/>
      <c r="O101" s="11"/>
      <c r="P101" s="11"/>
      <c r="Q101" s="11"/>
      <c r="R101" s="11"/>
      <c r="S101" s="11"/>
      <c r="T101" s="11"/>
      <c r="U101" s="11"/>
      <c r="V101" s="11"/>
      <c r="W101" s="11"/>
      <c r="X101" s="11"/>
    </row>
    <row r="102" spans="1:24" x14ac:dyDescent="0.25">
      <c r="A102" s="3" t="s">
        <v>200</v>
      </c>
      <c r="B102" s="3"/>
      <c r="C102" s="3"/>
      <c r="D102" s="3"/>
      <c r="E102" s="3"/>
      <c r="F102" s="3"/>
      <c r="G102" s="3"/>
      <c r="H102" s="3"/>
      <c r="I102" s="11"/>
      <c r="J102" s="11"/>
      <c r="K102" s="11"/>
      <c r="L102" s="11"/>
      <c r="M102" s="11"/>
      <c r="N102" s="11"/>
      <c r="O102" s="11"/>
      <c r="P102" s="11"/>
      <c r="Q102" s="11"/>
      <c r="R102" s="11"/>
      <c r="S102" s="11"/>
      <c r="T102" s="11"/>
      <c r="U102" s="11"/>
      <c r="V102" s="11"/>
      <c r="W102" s="11"/>
      <c r="X102" s="11"/>
    </row>
    <row r="103" spans="1:24" x14ac:dyDescent="0.25">
      <c r="A103" s="3" t="s">
        <v>201</v>
      </c>
      <c r="B103" s="3"/>
      <c r="C103" s="3"/>
      <c r="D103" s="3"/>
      <c r="E103" s="3"/>
      <c r="F103" s="3"/>
      <c r="G103" s="3"/>
      <c r="H103" s="3"/>
      <c r="I103" s="11"/>
      <c r="J103" s="11"/>
      <c r="K103" s="11"/>
      <c r="L103" s="11"/>
      <c r="M103" s="11"/>
      <c r="N103" s="11"/>
      <c r="O103" s="11"/>
      <c r="P103" s="11"/>
      <c r="Q103" s="11"/>
      <c r="R103" s="11"/>
      <c r="S103" s="11"/>
      <c r="T103" s="11"/>
      <c r="U103" s="11"/>
      <c r="V103" s="11"/>
      <c r="W103" s="11"/>
      <c r="X103" s="11"/>
    </row>
    <row r="104" spans="1:24" x14ac:dyDescent="0.25">
      <c r="A104" s="3" t="s">
        <v>202</v>
      </c>
      <c r="B104" s="3"/>
      <c r="C104" s="3"/>
      <c r="D104" s="3"/>
      <c r="E104" s="3"/>
      <c r="F104" s="3"/>
      <c r="G104" s="3"/>
      <c r="H104" s="3"/>
      <c r="I104" s="11"/>
      <c r="J104" s="11"/>
      <c r="K104" s="11"/>
      <c r="L104" s="11"/>
      <c r="M104" s="11"/>
      <c r="N104" s="11"/>
      <c r="O104" s="11"/>
      <c r="P104" s="11"/>
      <c r="Q104" s="11"/>
      <c r="R104" s="11"/>
      <c r="S104" s="11"/>
      <c r="T104" s="11"/>
      <c r="U104" s="11"/>
      <c r="V104" s="11"/>
      <c r="W104" s="11"/>
      <c r="X104" s="11"/>
    </row>
    <row r="105" spans="1:24" x14ac:dyDescent="0.25">
      <c r="A105" s="3" t="s">
        <v>203</v>
      </c>
      <c r="B105" s="3"/>
      <c r="C105" s="3"/>
      <c r="D105" s="3"/>
      <c r="E105" s="3"/>
      <c r="F105" s="3"/>
      <c r="G105" s="3"/>
      <c r="H105" s="3"/>
      <c r="I105" s="11"/>
      <c r="J105" s="11"/>
      <c r="K105" s="11"/>
      <c r="L105" s="11"/>
      <c r="M105" s="11"/>
      <c r="N105" s="11"/>
      <c r="O105" s="11"/>
      <c r="P105" s="11"/>
      <c r="Q105" s="11"/>
      <c r="R105" s="11"/>
      <c r="S105" s="11"/>
      <c r="T105" s="11"/>
      <c r="U105" s="11"/>
      <c r="V105" s="11"/>
      <c r="W105" s="11"/>
      <c r="X105" s="11"/>
    </row>
    <row r="106" spans="1:24" x14ac:dyDescent="0.25">
      <c r="A106" s="3" t="s">
        <v>204</v>
      </c>
      <c r="B106" s="3"/>
      <c r="C106" s="3"/>
      <c r="D106" s="3"/>
      <c r="E106" s="3"/>
      <c r="F106" s="3"/>
      <c r="G106" s="3"/>
      <c r="H106" s="3"/>
      <c r="I106" s="11"/>
      <c r="J106" s="11"/>
      <c r="K106" s="11"/>
      <c r="L106" s="11"/>
      <c r="M106" s="11"/>
      <c r="N106" s="11"/>
      <c r="O106" s="11"/>
      <c r="P106" s="11"/>
      <c r="Q106" s="11"/>
      <c r="R106" s="11"/>
      <c r="S106" s="11"/>
      <c r="T106" s="11"/>
      <c r="U106" s="11"/>
      <c r="V106" s="11"/>
      <c r="W106" s="11"/>
      <c r="X106" s="11"/>
    </row>
    <row r="107" spans="1:24" x14ac:dyDescent="0.25">
      <c r="A107" s="3" t="s">
        <v>205</v>
      </c>
      <c r="B107" s="3"/>
      <c r="C107" s="3"/>
      <c r="D107" s="3"/>
      <c r="E107" s="3"/>
      <c r="F107" s="3"/>
      <c r="G107" s="3"/>
      <c r="H107" s="3"/>
      <c r="I107" s="11"/>
      <c r="J107" s="11"/>
      <c r="K107" s="11"/>
      <c r="L107" s="11"/>
      <c r="M107" s="11"/>
      <c r="N107" s="11"/>
      <c r="O107" s="11"/>
      <c r="P107" s="11"/>
      <c r="Q107" s="11"/>
      <c r="R107" s="11"/>
      <c r="S107" s="11"/>
      <c r="T107" s="11"/>
      <c r="U107" s="11"/>
      <c r="V107" s="11"/>
      <c r="W107" s="11"/>
      <c r="X107" s="11"/>
    </row>
    <row r="108" spans="1:24" x14ac:dyDescent="0.25">
      <c r="A108" s="3" t="s">
        <v>206</v>
      </c>
      <c r="B108" s="3"/>
      <c r="C108" s="3"/>
      <c r="D108" s="3"/>
      <c r="E108" s="3"/>
      <c r="F108" s="3"/>
      <c r="G108" s="3"/>
      <c r="H108" s="3"/>
      <c r="I108" s="11"/>
      <c r="J108" s="11"/>
      <c r="K108" s="11"/>
      <c r="L108" s="11"/>
      <c r="M108" s="11"/>
      <c r="N108" s="11"/>
      <c r="O108" s="11"/>
      <c r="P108" s="11"/>
      <c r="Q108" s="11"/>
      <c r="R108" s="11"/>
      <c r="S108" s="11"/>
      <c r="T108" s="11"/>
      <c r="U108" s="11"/>
      <c r="V108" s="11"/>
      <c r="W108" s="11"/>
      <c r="X108" s="11"/>
    </row>
    <row r="109" spans="1:24" x14ac:dyDescent="0.25">
      <c r="A109" s="3"/>
      <c r="B109" s="3"/>
      <c r="C109" s="3"/>
      <c r="D109" s="3"/>
      <c r="E109" s="3"/>
      <c r="F109" s="3"/>
      <c r="G109" s="3"/>
      <c r="H109" s="3"/>
      <c r="I109" s="11"/>
      <c r="J109" s="11"/>
      <c r="K109" s="11"/>
      <c r="L109" s="11"/>
      <c r="M109" s="11"/>
      <c r="N109" s="11"/>
      <c r="O109" s="11"/>
      <c r="P109" s="11"/>
      <c r="Q109" s="11"/>
      <c r="R109" s="11"/>
      <c r="S109" s="11"/>
      <c r="T109" s="11"/>
      <c r="U109" s="11"/>
      <c r="V109" s="11"/>
      <c r="W109" s="11"/>
      <c r="X109" s="11"/>
    </row>
    <row r="110" spans="1:24" x14ac:dyDescent="0.25">
      <c r="A110" s="3" t="s">
        <v>207</v>
      </c>
      <c r="B110" s="3"/>
      <c r="C110" s="3"/>
      <c r="D110" s="3"/>
      <c r="E110" s="3"/>
      <c r="F110" s="3"/>
      <c r="G110" s="3"/>
      <c r="H110" s="3"/>
      <c r="I110" s="11"/>
      <c r="J110" s="11"/>
      <c r="K110" s="11"/>
      <c r="L110" s="11"/>
      <c r="M110" s="11"/>
      <c r="N110" s="11"/>
      <c r="O110" s="11"/>
      <c r="P110" s="11"/>
      <c r="Q110" s="11"/>
      <c r="R110" s="11"/>
      <c r="S110" s="11"/>
      <c r="T110" s="11"/>
      <c r="U110" s="11"/>
      <c r="V110" s="11"/>
      <c r="W110" s="11"/>
      <c r="X110" s="11"/>
    </row>
    <row r="111" spans="1:24" x14ac:dyDescent="0.25">
      <c r="A111" s="3" t="s">
        <v>141</v>
      </c>
      <c r="B111" s="3"/>
      <c r="C111" s="3"/>
      <c r="D111" s="3"/>
      <c r="E111" s="3"/>
      <c r="F111" s="3"/>
      <c r="G111" s="3"/>
      <c r="H111" s="3"/>
      <c r="I111" s="11"/>
      <c r="J111" s="11"/>
      <c r="K111" s="11"/>
      <c r="L111" s="11"/>
      <c r="M111" s="11"/>
      <c r="N111" s="11"/>
      <c r="O111" s="11"/>
      <c r="P111" s="11"/>
      <c r="Q111" s="11"/>
      <c r="R111" s="11"/>
      <c r="S111" s="11"/>
      <c r="T111" s="11"/>
      <c r="U111" s="11"/>
      <c r="V111" s="11"/>
      <c r="W111" s="11"/>
      <c r="X111" s="11"/>
    </row>
    <row r="112" spans="1:24" x14ac:dyDescent="0.25">
      <c r="A112" s="3" t="s">
        <v>208</v>
      </c>
      <c r="B112" s="3"/>
      <c r="C112" s="3"/>
      <c r="D112" s="3"/>
      <c r="E112" s="3"/>
      <c r="F112" s="3"/>
      <c r="G112" s="3"/>
      <c r="H112" s="3"/>
      <c r="I112" s="11"/>
      <c r="J112" s="11"/>
      <c r="K112" s="11"/>
      <c r="L112" s="11"/>
      <c r="M112" s="11"/>
      <c r="N112" s="11"/>
      <c r="O112" s="11"/>
      <c r="P112" s="11"/>
      <c r="Q112" s="11"/>
      <c r="R112" s="11"/>
      <c r="S112" s="11"/>
      <c r="T112" s="11"/>
      <c r="U112" s="11"/>
      <c r="V112" s="11"/>
      <c r="W112" s="11"/>
      <c r="X112" s="11"/>
    </row>
    <row r="113" spans="1:24" x14ac:dyDescent="0.25">
      <c r="A113" s="3" t="s">
        <v>141</v>
      </c>
      <c r="B113" s="3"/>
      <c r="C113" s="3"/>
      <c r="D113" s="3"/>
      <c r="E113" s="3"/>
      <c r="F113" s="3"/>
      <c r="G113" s="3"/>
      <c r="H113" s="3"/>
      <c r="I113" s="11"/>
      <c r="J113" s="11"/>
      <c r="K113" s="11"/>
      <c r="L113" s="11"/>
      <c r="M113" s="11"/>
      <c r="N113" s="11"/>
      <c r="O113" s="11"/>
      <c r="P113" s="11"/>
      <c r="Q113" s="11"/>
      <c r="R113" s="11"/>
      <c r="S113" s="11"/>
      <c r="T113" s="11"/>
      <c r="U113" s="11"/>
      <c r="V113" s="11"/>
      <c r="W113" s="11"/>
      <c r="X113" s="11"/>
    </row>
    <row r="114" spans="1:24" x14ac:dyDescent="0.25">
      <c r="A114" s="3" t="s">
        <v>149</v>
      </c>
      <c r="B114" s="3"/>
      <c r="C114" s="3"/>
      <c r="D114" s="3"/>
      <c r="E114" s="3" t="s">
        <v>143</v>
      </c>
      <c r="F114" s="3" t="s">
        <v>165</v>
      </c>
      <c r="G114" s="3"/>
      <c r="H114" s="3"/>
      <c r="I114" s="11"/>
      <c r="J114" s="11"/>
      <c r="K114" s="11"/>
      <c r="L114" s="11"/>
      <c r="M114" s="11"/>
      <c r="N114" s="11"/>
      <c r="O114" s="11"/>
      <c r="P114" s="11"/>
      <c r="Q114" s="11"/>
      <c r="R114" s="11"/>
      <c r="S114" s="11"/>
      <c r="T114" s="11"/>
      <c r="U114" s="11"/>
      <c r="V114" s="11"/>
      <c r="W114" s="11"/>
      <c r="X114" s="11"/>
    </row>
    <row r="115" spans="1:24" x14ac:dyDescent="0.25">
      <c r="A115" s="3" t="s">
        <v>151</v>
      </c>
      <c r="B115" s="3">
        <v>96</v>
      </c>
      <c r="C115" s="3">
        <v>66</v>
      </c>
      <c r="D115" s="3" t="s">
        <v>209</v>
      </c>
      <c r="E115" s="3"/>
      <c r="F115" s="3" t="s">
        <v>169</v>
      </c>
      <c r="G115" s="3">
        <v>96</v>
      </c>
      <c r="H115" s="3">
        <v>66</v>
      </c>
      <c r="I115" s="11" t="s">
        <v>209</v>
      </c>
      <c r="J115" s="11"/>
      <c r="K115" s="11"/>
      <c r="L115" s="11"/>
      <c r="M115" s="11"/>
      <c r="N115" s="11"/>
      <c r="O115" s="11"/>
      <c r="P115" s="11"/>
      <c r="Q115" s="11"/>
      <c r="R115" s="11"/>
      <c r="S115" s="11"/>
      <c r="T115" s="11"/>
      <c r="U115" s="11"/>
      <c r="V115" s="11"/>
      <c r="W115" s="11"/>
      <c r="X115" s="11"/>
    </row>
    <row r="116" spans="1:24" x14ac:dyDescent="0.25">
      <c r="A116" s="3" t="s">
        <v>154</v>
      </c>
      <c r="B116" s="3">
        <v>84</v>
      </c>
      <c r="C116" s="3">
        <v>78</v>
      </c>
      <c r="D116" s="3">
        <v>12</v>
      </c>
      <c r="E116" s="3"/>
      <c r="F116" s="3" t="s">
        <v>166</v>
      </c>
      <c r="G116" s="3">
        <v>79</v>
      </c>
      <c r="H116" s="3">
        <v>83</v>
      </c>
      <c r="I116" s="11">
        <v>17</v>
      </c>
      <c r="J116" s="11"/>
      <c r="K116" s="11"/>
      <c r="L116" s="11"/>
      <c r="M116" s="11"/>
      <c r="N116" s="11"/>
      <c r="O116" s="11"/>
      <c r="P116" s="11"/>
      <c r="Q116" s="11"/>
      <c r="R116" s="11"/>
      <c r="S116" s="11"/>
      <c r="T116" s="11"/>
      <c r="U116" s="11"/>
      <c r="V116" s="11"/>
      <c r="W116" s="11"/>
      <c r="X116" s="11"/>
    </row>
    <row r="117" spans="1:24" x14ac:dyDescent="0.25">
      <c r="A117" s="3" t="s">
        <v>150</v>
      </c>
      <c r="B117" s="3">
        <v>83</v>
      </c>
      <c r="C117" s="3">
        <v>79</v>
      </c>
      <c r="D117" s="3">
        <v>13</v>
      </c>
      <c r="E117" s="3"/>
      <c r="F117" s="3" t="s">
        <v>168</v>
      </c>
      <c r="G117" s="3">
        <v>79</v>
      </c>
      <c r="H117" s="3">
        <v>83</v>
      </c>
      <c r="I117" s="11">
        <v>17</v>
      </c>
      <c r="J117" s="11"/>
      <c r="K117" s="11"/>
      <c r="L117" s="11"/>
      <c r="M117" s="11"/>
      <c r="N117" s="11"/>
      <c r="O117" s="11"/>
      <c r="P117" s="11"/>
      <c r="Q117" s="11"/>
      <c r="R117" s="11"/>
      <c r="S117" s="11"/>
      <c r="T117" s="11"/>
      <c r="U117" s="11"/>
      <c r="V117" s="11"/>
      <c r="W117" s="11"/>
      <c r="X117" s="11"/>
    </row>
    <row r="118" spans="1:24" x14ac:dyDescent="0.25">
      <c r="A118" s="3" t="s">
        <v>152</v>
      </c>
      <c r="B118" s="3">
        <v>77</v>
      </c>
      <c r="C118" s="3">
        <v>85</v>
      </c>
      <c r="D118" s="3">
        <v>19</v>
      </c>
      <c r="E118" s="3"/>
      <c r="F118" s="3" t="s">
        <v>167</v>
      </c>
      <c r="G118" s="3">
        <v>77</v>
      </c>
      <c r="H118" s="3">
        <v>85</v>
      </c>
      <c r="I118" s="11">
        <v>19</v>
      </c>
      <c r="J118" s="11"/>
      <c r="K118" s="11"/>
      <c r="L118" s="11"/>
      <c r="M118" s="11"/>
      <c r="N118" s="11"/>
      <c r="O118" s="11"/>
      <c r="P118" s="11"/>
      <c r="Q118" s="11"/>
      <c r="R118" s="11"/>
      <c r="S118" s="11"/>
      <c r="T118" s="11"/>
      <c r="U118" s="11"/>
      <c r="V118" s="11"/>
      <c r="W118" s="11"/>
      <c r="X118" s="11"/>
    </row>
    <row r="119" spans="1:24" x14ac:dyDescent="0.25">
      <c r="A119" s="3" t="s">
        <v>153</v>
      </c>
      <c r="B119" s="3">
        <v>71</v>
      </c>
      <c r="C119" s="3">
        <v>91</v>
      </c>
      <c r="D119" s="3">
        <v>25</v>
      </c>
      <c r="E119" s="3"/>
      <c r="F119" s="3" t="s">
        <v>170</v>
      </c>
      <c r="G119" s="3">
        <v>73</v>
      </c>
      <c r="H119" s="3">
        <v>89</v>
      </c>
      <c r="I119" s="11">
        <v>23</v>
      </c>
      <c r="J119" s="11"/>
      <c r="K119" s="11"/>
      <c r="L119" s="11"/>
      <c r="M119" s="11"/>
      <c r="N119" s="11"/>
      <c r="O119" s="11"/>
      <c r="P119" s="11"/>
      <c r="Q119" s="11"/>
      <c r="R119" s="11"/>
      <c r="S119" s="11"/>
      <c r="T119" s="11"/>
      <c r="U119" s="11"/>
      <c r="V119" s="11"/>
      <c r="W119" s="11"/>
      <c r="X119" s="11"/>
    </row>
    <row r="120" spans="1:24" x14ac:dyDescent="0.25">
      <c r="A120" s="3" t="s">
        <v>155</v>
      </c>
      <c r="B120" s="3"/>
      <c r="C120" s="3"/>
      <c r="D120" s="3"/>
      <c r="E120" s="3"/>
      <c r="F120" s="3" t="s">
        <v>171</v>
      </c>
      <c r="G120" s="3"/>
      <c r="H120" s="3"/>
      <c r="I120" s="11"/>
      <c r="J120" s="11"/>
      <c r="K120" s="11"/>
      <c r="L120" s="11"/>
      <c r="M120" s="11"/>
      <c r="N120" s="11"/>
      <c r="O120" s="11"/>
      <c r="P120" s="11"/>
      <c r="Q120" s="11"/>
      <c r="R120" s="11"/>
      <c r="S120" s="11"/>
      <c r="T120" s="11"/>
      <c r="U120" s="11"/>
      <c r="V120" s="11"/>
      <c r="W120" s="11"/>
      <c r="X120" s="11"/>
    </row>
    <row r="121" spans="1:24" x14ac:dyDescent="0.25">
      <c r="A121" s="3" t="s">
        <v>157</v>
      </c>
      <c r="B121" s="3">
        <v>90</v>
      </c>
      <c r="C121" s="3">
        <v>72</v>
      </c>
      <c r="D121" s="3" t="s">
        <v>209</v>
      </c>
      <c r="E121" s="3"/>
      <c r="F121" s="3" t="s">
        <v>173</v>
      </c>
      <c r="G121" s="3">
        <v>90</v>
      </c>
      <c r="H121" s="3">
        <v>72</v>
      </c>
      <c r="I121" s="11" t="s">
        <v>209</v>
      </c>
      <c r="J121" s="11"/>
      <c r="K121" s="11"/>
      <c r="L121" s="11"/>
      <c r="M121" s="11"/>
      <c r="N121" s="11"/>
      <c r="O121" s="11"/>
      <c r="P121" s="11"/>
      <c r="Q121" s="11"/>
      <c r="R121" s="11"/>
      <c r="S121" s="11"/>
      <c r="T121" s="11"/>
      <c r="U121" s="11"/>
      <c r="V121" s="11"/>
      <c r="W121" s="11"/>
      <c r="X121" s="11"/>
    </row>
    <row r="122" spans="1:24" x14ac:dyDescent="0.25">
      <c r="A122" s="3" t="s">
        <v>102</v>
      </c>
      <c r="B122" s="3">
        <v>89</v>
      </c>
      <c r="C122" s="3">
        <v>73</v>
      </c>
      <c r="D122" s="3">
        <v>1</v>
      </c>
      <c r="E122" s="3"/>
      <c r="F122" s="3" t="s">
        <v>175</v>
      </c>
      <c r="G122" s="3">
        <v>88</v>
      </c>
      <c r="H122" s="3">
        <v>74</v>
      </c>
      <c r="I122" s="11">
        <v>2</v>
      </c>
      <c r="J122" s="11"/>
      <c r="K122" s="11"/>
      <c r="L122" s="11"/>
      <c r="M122" s="11"/>
      <c r="N122" s="11"/>
      <c r="O122" s="11"/>
      <c r="P122" s="11"/>
      <c r="Q122" s="11"/>
      <c r="R122" s="11"/>
      <c r="S122" s="11"/>
      <c r="T122" s="11"/>
      <c r="U122" s="11"/>
      <c r="V122" s="11"/>
      <c r="W122" s="11"/>
      <c r="X122" s="11"/>
    </row>
    <row r="123" spans="1:24" x14ac:dyDescent="0.25">
      <c r="A123" s="3" t="s">
        <v>156</v>
      </c>
      <c r="B123" s="3">
        <v>85</v>
      </c>
      <c r="C123" s="3">
        <v>77</v>
      </c>
      <c r="D123" s="3">
        <v>5</v>
      </c>
      <c r="E123" s="3"/>
      <c r="F123" s="3" t="s">
        <v>172</v>
      </c>
      <c r="G123" s="3">
        <v>82</v>
      </c>
      <c r="H123" s="3">
        <v>80</v>
      </c>
      <c r="I123" s="11">
        <v>8</v>
      </c>
      <c r="J123" s="11"/>
      <c r="K123" s="11"/>
      <c r="L123" s="11"/>
      <c r="M123" s="11"/>
      <c r="N123" s="11"/>
      <c r="O123" s="11"/>
      <c r="P123" s="11"/>
      <c r="Q123" s="11"/>
      <c r="R123" s="11"/>
      <c r="S123" s="11"/>
      <c r="T123" s="11"/>
      <c r="U123" s="11"/>
      <c r="V123" s="11"/>
      <c r="W123" s="11"/>
      <c r="X123" s="11"/>
    </row>
    <row r="124" spans="1:24" x14ac:dyDescent="0.25">
      <c r="A124" s="3" t="s">
        <v>159</v>
      </c>
      <c r="B124" s="3">
        <v>73</v>
      </c>
      <c r="C124" s="3">
        <v>89</v>
      </c>
      <c r="D124" s="3">
        <v>17</v>
      </c>
      <c r="E124" s="3"/>
      <c r="F124" s="3" t="s">
        <v>176</v>
      </c>
      <c r="G124" s="3">
        <v>76</v>
      </c>
      <c r="H124" s="3">
        <v>86</v>
      </c>
      <c r="I124" s="11">
        <v>14</v>
      </c>
      <c r="J124" s="11"/>
      <c r="K124" s="11"/>
      <c r="L124" s="11"/>
      <c r="M124" s="11"/>
      <c r="N124" s="11"/>
      <c r="O124" s="11"/>
      <c r="P124" s="11"/>
      <c r="Q124" s="11"/>
      <c r="R124" s="11"/>
      <c r="S124" s="11"/>
      <c r="T124" s="11"/>
      <c r="U124" s="11"/>
      <c r="V124" s="11"/>
      <c r="W124" s="11"/>
      <c r="X124" s="11"/>
    </row>
    <row r="125" spans="1:24" x14ac:dyDescent="0.25">
      <c r="A125" s="3" t="s">
        <v>158</v>
      </c>
      <c r="B125" s="3">
        <v>70</v>
      </c>
      <c r="C125" s="3">
        <v>92</v>
      </c>
      <c r="D125" s="3">
        <v>20</v>
      </c>
      <c r="E125" s="3"/>
      <c r="F125" s="3" t="s">
        <v>174</v>
      </c>
      <c r="G125" s="3">
        <v>73</v>
      </c>
      <c r="H125" s="3">
        <v>89</v>
      </c>
      <c r="I125" s="11">
        <v>17</v>
      </c>
      <c r="J125" s="11"/>
      <c r="K125" s="11"/>
      <c r="L125" s="11"/>
      <c r="M125" s="11"/>
      <c r="N125" s="11"/>
      <c r="O125" s="11"/>
      <c r="P125" s="11"/>
      <c r="Q125" s="11"/>
      <c r="R125" s="11"/>
      <c r="S125" s="11"/>
      <c r="T125" s="11"/>
      <c r="U125" s="11"/>
      <c r="V125" s="11"/>
      <c r="W125" s="11"/>
      <c r="X125" s="11"/>
    </row>
    <row r="126" spans="1:24" x14ac:dyDescent="0.25">
      <c r="A126" s="3" t="s">
        <v>160</v>
      </c>
      <c r="B126" s="3"/>
      <c r="C126" s="3"/>
      <c r="D126" s="3"/>
      <c r="E126" s="3"/>
      <c r="F126" s="3" t="s">
        <v>177</v>
      </c>
      <c r="G126" s="3"/>
      <c r="H126" s="3"/>
      <c r="I126" s="11"/>
      <c r="J126" s="11"/>
      <c r="K126" s="11"/>
      <c r="L126" s="11"/>
      <c r="M126" s="11"/>
      <c r="N126" s="11"/>
      <c r="O126" s="11"/>
      <c r="P126" s="11"/>
      <c r="Q126" s="11"/>
      <c r="R126" s="11"/>
      <c r="S126" s="11"/>
      <c r="T126" s="11"/>
      <c r="U126" s="11"/>
      <c r="V126" s="11"/>
      <c r="W126" s="11"/>
      <c r="X126" s="11"/>
    </row>
    <row r="127" spans="1:24" x14ac:dyDescent="0.25">
      <c r="A127" s="3" t="s">
        <v>85</v>
      </c>
      <c r="B127" s="3">
        <v>98</v>
      </c>
      <c r="C127" s="3">
        <v>64</v>
      </c>
      <c r="D127" s="3" t="s">
        <v>209</v>
      </c>
      <c r="E127" s="3"/>
      <c r="F127" s="3" t="s">
        <v>179</v>
      </c>
      <c r="G127" s="3">
        <v>94</v>
      </c>
      <c r="H127" s="3">
        <v>68</v>
      </c>
      <c r="I127" s="11" t="s">
        <v>209</v>
      </c>
      <c r="J127" s="11"/>
      <c r="K127" s="11"/>
      <c r="L127" s="11"/>
      <c r="M127" s="11"/>
      <c r="N127" s="11"/>
      <c r="O127" s="11"/>
      <c r="P127" s="11"/>
      <c r="Q127" s="11"/>
      <c r="R127" s="11"/>
      <c r="S127" s="11"/>
      <c r="T127" s="11"/>
      <c r="U127" s="11"/>
      <c r="V127" s="11"/>
      <c r="W127" s="11"/>
      <c r="X127" s="11"/>
    </row>
    <row r="128" spans="1:24" x14ac:dyDescent="0.25">
      <c r="A128" s="3" t="s">
        <v>162</v>
      </c>
      <c r="B128" s="3">
        <v>88</v>
      </c>
      <c r="C128" s="3">
        <v>74</v>
      </c>
      <c r="D128" s="3">
        <v>10</v>
      </c>
      <c r="E128" s="3"/>
      <c r="F128" s="3" t="s">
        <v>180</v>
      </c>
      <c r="G128" s="3">
        <v>88</v>
      </c>
      <c r="H128" s="3">
        <v>74</v>
      </c>
      <c r="I128" s="11">
        <v>6</v>
      </c>
      <c r="J128" s="11"/>
      <c r="K128" s="11"/>
      <c r="L128" s="11"/>
      <c r="M128" s="11"/>
      <c r="N128" s="11"/>
      <c r="O128" s="11"/>
      <c r="P128" s="11"/>
      <c r="Q128" s="11"/>
      <c r="R128" s="11"/>
      <c r="S128" s="11"/>
      <c r="T128" s="11"/>
      <c r="U128" s="11"/>
      <c r="V128" s="11"/>
      <c r="W128" s="11"/>
      <c r="X128" s="11"/>
    </row>
    <row r="129" spans="1:24" x14ac:dyDescent="0.25">
      <c r="A129" s="3" t="s">
        <v>163</v>
      </c>
      <c r="B129" s="3">
        <v>87</v>
      </c>
      <c r="C129" s="3">
        <v>75</v>
      </c>
      <c r="D129" s="3">
        <v>11</v>
      </c>
      <c r="E129" s="3"/>
      <c r="F129" s="3" t="s">
        <v>181</v>
      </c>
      <c r="G129" s="3">
        <v>77</v>
      </c>
      <c r="H129" s="3">
        <v>85</v>
      </c>
      <c r="I129" s="11">
        <v>17</v>
      </c>
      <c r="J129" s="11"/>
      <c r="K129" s="11"/>
      <c r="L129" s="11"/>
      <c r="M129" s="11"/>
      <c r="N129" s="11"/>
      <c r="O129" s="11"/>
      <c r="P129" s="11"/>
      <c r="Q129" s="11"/>
      <c r="R129" s="11"/>
      <c r="S129" s="11"/>
      <c r="T129" s="11"/>
      <c r="U129" s="11"/>
      <c r="V129" s="11"/>
      <c r="W129" s="11"/>
      <c r="X129" s="11"/>
    </row>
    <row r="130" spans="1:24" x14ac:dyDescent="0.25">
      <c r="A130" s="3" t="s">
        <v>161</v>
      </c>
      <c r="B130" s="3">
        <v>70</v>
      </c>
      <c r="C130" s="3">
        <v>92</v>
      </c>
      <c r="D130" s="3">
        <v>28</v>
      </c>
      <c r="E130" s="3"/>
      <c r="F130" s="3" t="s">
        <v>182</v>
      </c>
      <c r="G130" s="3">
        <v>66</v>
      </c>
      <c r="H130" s="3">
        <v>96</v>
      </c>
      <c r="I130" s="11">
        <v>28</v>
      </c>
      <c r="J130" s="11"/>
      <c r="K130" s="11"/>
      <c r="L130" s="11"/>
      <c r="M130" s="11"/>
      <c r="N130" s="11"/>
      <c r="O130" s="11"/>
      <c r="P130" s="11"/>
      <c r="Q130" s="11"/>
      <c r="R130" s="11"/>
      <c r="S130" s="11"/>
      <c r="T130" s="11"/>
      <c r="U130" s="11"/>
      <c r="V130" s="11"/>
      <c r="W130" s="11"/>
      <c r="X130" s="11"/>
    </row>
    <row r="131" spans="1:24" x14ac:dyDescent="0.25">
      <c r="A131" s="3" t="s">
        <v>164</v>
      </c>
      <c r="B131" s="3">
        <v>67</v>
      </c>
      <c r="C131" s="3">
        <v>95</v>
      </c>
      <c r="D131" s="3">
        <v>31</v>
      </c>
      <c r="E131" s="3"/>
      <c r="F131" s="3" t="s">
        <v>178</v>
      </c>
      <c r="G131" s="3">
        <v>64</v>
      </c>
      <c r="H131" s="3">
        <v>98</v>
      </c>
      <c r="I131" s="11">
        <v>30</v>
      </c>
      <c r="J131" s="11"/>
      <c r="K131" s="11"/>
      <c r="L131" s="11"/>
      <c r="M131" s="11"/>
      <c r="N131" s="11"/>
      <c r="O131" s="11"/>
      <c r="P131" s="11"/>
      <c r="Q131" s="11"/>
      <c r="R131" s="11"/>
      <c r="S131" s="11"/>
      <c r="T131" s="11"/>
      <c r="U131" s="11"/>
      <c r="V131" s="11"/>
      <c r="W131" s="11"/>
      <c r="X131" s="11"/>
    </row>
    <row r="132" spans="1:24" x14ac:dyDescent="0.25">
      <c r="A132" s="3"/>
      <c r="B132" s="3"/>
      <c r="C132" s="3"/>
      <c r="D132" s="3"/>
      <c r="E132" s="3"/>
      <c r="F132" s="3"/>
      <c r="G132" s="3"/>
      <c r="H132" s="3"/>
      <c r="I132" s="11"/>
      <c r="J132" s="11"/>
      <c r="K132" s="11"/>
      <c r="L132" s="11"/>
      <c r="M132" s="11"/>
      <c r="N132" s="11"/>
      <c r="O132" s="11"/>
      <c r="P132" s="11"/>
      <c r="Q132" s="11"/>
      <c r="R132" s="11"/>
      <c r="S132" s="11"/>
      <c r="T132" s="11"/>
      <c r="U132" s="11"/>
      <c r="V132" s="11"/>
      <c r="W132" s="11"/>
      <c r="X132" s="11"/>
    </row>
    <row r="133" spans="1:24" x14ac:dyDescent="0.25">
      <c r="A133" s="3" t="s">
        <v>210</v>
      </c>
      <c r="B133" s="3"/>
      <c r="C133" s="3"/>
      <c r="D133" s="3"/>
      <c r="E133" s="3"/>
      <c r="F133" s="3"/>
      <c r="G133" s="3"/>
      <c r="H133" s="3"/>
      <c r="I133" s="11"/>
      <c r="J133" s="11"/>
      <c r="K133" s="11"/>
      <c r="L133" s="11"/>
      <c r="M133" s="11"/>
      <c r="N133" s="11"/>
      <c r="O133" s="11"/>
      <c r="P133" s="11"/>
      <c r="Q133" s="11"/>
      <c r="R133" s="11"/>
      <c r="S133" s="11"/>
      <c r="T133" s="11"/>
      <c r="U133" s="11"/>
      <c r="V133" s="11"/>
      <c r="W133" s="11"/>
      <c r="X133" s="11"/>
    </row>
    <row r="134" spans="1:24" x14ac:dyDescent="0.25">
      <c r="A134" s="3" t="s">
        <v>211</v>
      </c>
      <c r="B134" s="3"/>
      <c r="C134" s="3"/>
      <c r="D134" s="3"/>
      <c r="E134" s="3"/>
      <c r="F134" s="3"/>
      <c r="G134" s="3"/>
      <c r="H134" s="3"/>
      <c r="I134" s="11"/>
      <c r="J134" s="11"/>
      <c r="K134" s="11"/>
      <c r="L134" s="11"/>
      <c r="M134" s="11"/>
      <c r="N134" s="11"/>
      <c r="O134" s="11"/>
      <c r="P134" s="11"/>
      <c r="Q134" s="11"/>
      <c r="R134" s="11"/>
      <c r="S134" s="11"/>
      <c r="T134" s="11"/>
      <c r="U134" s="11"/>
      <c r="V134" s="11"/>
      <c r="W134" s="11"/>
      <c r="X134" s="11"/>
    </row>
    <row r="135" spans="1:24" x14ac:dyDescent="0.25">
      <c r="A135" s="3" t="s">
        <v>212</v>
      </c>
      <c r="B135" s="3"/>
      <c r="C135" s="3"/>
      <c r="D135" s="3"/>
      <c r="E135" s="3"/>
      <c r="F135" s="3"/>
      <c r="G135" s="3"/>
      <c r="H135" s="3"/>
      <c r="I135" s="11"/>
      <c r="J135" s="11"/>
      <c r="K135" s="11"/>
      <c r="L135" s="11"/>
      <c r="M135" s="11"/>
      <c r="N135" s="11"/>
      <c r="O135" s="11"/>
      <c r="P135" s="11"/>
      <c r="Q135" s="11"/>
      <c r="R135" s="11"/>
      <c r="S135" s="11"/>
      <c r="T135" s="11"/>
      <c r="U135" s="11"/>
      <c r="V135" s="11"/>
      <c r="W135" s="11"/>
      <c r="X135" s="11"/>
    </row>
    <row r="136" spans="1:24" x14ac:dyDescent="0.25">
      <c r="A136" s="3" t="s">
        <v>213</v>
      </c>
      <c r="B136" s="3"/>
      <c r="C136" s="3"/>
      <c r="D136" s="3"/>
      <c r="E136" s="3"/>
      <c r="F136" s="3"/>
      <c r="G136" s="3"/>
      <c r="H136" s="3"/>
      <c r="I136" s="11"/>
      <c r="J136" s="11"/>
      <c r="K136" s="11"/>
      <c r="L136" s="11"/>
      <c r="M136" s="11"/>
      <c r="N136" s="11"/>
      <c r="O136" s="11"/>
      <c r="P136" s="11"/>
      <c r="Q136" s="11"/>
      <c r="R136" s="11"/>
      <c r="S136" s="11"/>
      <c r="T136" s="11"/>
      <c r="U136" s="11"/>
      <c r="V136" s="11"/>
      <c r="W136" s="11"/>
      <c r="X136" s="11"/>
    </row>
    <row r="137" spans="1:24" x14ac:dyDescent="0.25">
      <c r="A137" s="3" t="s">
        <v>214</v>
      </c>
      <c r="B137" s="3"/>
      <c r="C137" s="3"/>
      <c r="D137" s="3"/>
      <c r="E137" s="3"/>
      <c r="F137" s="3"/>
      <c r="G137" s="3"/>
      <c r="H137" s="3"/>
      <c r="I137" s="11"/>
      <c r="J137" s="11"/>
      <c r="K137" s="11"/>
      <c r="L137" s="11"/>
      <c r="M137" s="11"/>
      <c r="N137" s="11"/>
      <c r="O137" s="11"/>
      <c r="P137" s="11"/>
      <c r="Q137" s="11"/>
      <c r="R137" s="11"/>
      <c r="S137" s="11"/>
      <c r="T137" s="11"/>
      <c r="U137" s="11"/>
      <c r="V137" s="11"/>
      <c r="W137" s="11"/>
      <c r="X137" s="11"/>
    </row>
    <row r="138" spans="1:24" x14ac:dyDescent="0.25">
      <c r="A138" s="3" t="s">
        <v>215</v>
      </c>
      <c r="B138" s="3"/>
      <c r="C138" s="3"/>
      <c r="D138" s="3"/>
      <c r="E138" s="3"/>
      <c r="F138" s="3"/>
      <c r="G138" s="3"/>
      <c r="H138" s="3"/>
      <c r="I138" s="11"/>
      <c r="J138" s="11"/>
      <c r="K138" s="11"/>
      <c r="L138" s="11"/>
      <c r="M138" s="11"/>
      <c r="N138" s="11"/>
      <c r="O138" s="11"/>
      <c r="P138" s="11"/>
      <c r="Q138" s="11"/>
      <c r="R138" s="11"/>
      <c r="S138" s="11"/>
      <c r="T138" s="11"/>
      <c r="U138" s="11"/>
      <c r="V138" s="11"/>
      <c r="W138" s="11"/>
      <c r="X138" s="11"/>
    </row>
    <row r="139" spans="1:24" x14ac:dyDescent="0.25">
      <c r="A139" s="3" t="s">
        <v>216</v>
      </c>
      <c r="B139" s="3"/>
      <c r="C139" s="3"/>
      <c r="D139" s="3"/>
      <c r="E139" s="3"/>
      <c r="F139" s="3"/>
      <c r="G139" s="3"/>
      <c r="H139" s="3"/>
      <c r="I139" s="11"/>
      <c r="J139" s="11"/>
      <c r="K139" s="11"/>
      <c r="L139" s="11"/>
      <c r="M139" s="11"/>
      <c r="N139" s="11"/>
      <c r="O139" s="11"/>
      <c r="P139" s="11"/>
      <c r="Q139" s="11"/>
      <c r="R139" s="11"/>
      <c r="S139" s="11"/>
      <c r="T139" s="11"/>
      <c r="U139" s="11"/>
      <c r="V139" s="11"/>
      <c r="W139" s="11"/>
      <c r="X139" s="11"/>
    </row>
    <row r="140" spans="1:24" x14ac:dyDescent="0.25">
      <c r="A140" s="3" t="s">
        <v>217</v>
      </c>
      <c r="B140" s="3"/>
      <c r="C140" s="3"/>
      <c r="D140" s="3"/>
      <c r="E140" s="3"/>
      <c r="F140" s="3"/>
      <c r="G140" s="3"/>
      <c r="H140" s="3"/>
      <c r="I140" s="11"/>
      <c r="J140" s="11"/>
      <c r="K140" s="11"/>
      <c r="L140" s="11"/>
      <c r="M140" s="11"/>
      <c r="N140" s="11"/>
      <c r="O140" s="11"/>
      <c r="P140" s="11"/>
      <c r="Q140" s="11"/>
      <c r="R140" s="11"/>
      <c r="S140" s="11"/>
      <c r="T140" s="11"/>
      <c r="U140" s="11"/>
      <c r="V140" s="11"/>
      <c r="W140" s="11"/>
      <c r="X140" s="11"/>
    </row>
    <row r="141" spans="1:24" x14ac:dyDescent="0.25">
      <c r="A141" s="3" t="s">
        <v>218</v>
      </c>
      <c r="B141" s="3"/>
      <c r="C141" s="3"/>
      <c r="D141" s="3"/>
      <c r="E141" s="3"/>
      <c r="F141" s="3"/>
      <c r="G141" s="3"/>
      <c r="H141" s="3"/>
      <c r="I141" s="11"/>
      <c r="J141" s="11"/>
      <c r="K141" s="11"/>
      <c r="L141" s="11"/>
      <c r="M141" s="11"/>
      <c r="N141" s="11"/>
      <c r="O141" s="11"/>
      <c r="P141" s="11"/>
      <c r="Q141" s="11"/>
      <c r="R141" s="11"/>
      <c r="S141" s="11"/>
      <c r="T141" s="11"/>
      <c r="U141" s="11"/>
      <c r="V141" s="11"/>
      <c r="W141" s="11"/>
      <c r="X141" s="11"/>
    </row>
    <row r="142" spans="1:24" x14ac:dyDescent="0.25">
      <c r="A142" s="3" t="s">
        <v>219</v>
      </c>
      <c r="B142" s="3"/>
      <c r="C142" s="3"/>
      <c r="D142" s="3"/>
      <c r="E142" s="3"/>
      <c r="F142" s="3"/>
      <c r="G142" s="3"/>
      <c r="H142" s="3"/>
      <c r="I142" s="11"/>
      <c r="J142" s="11"/>
      <c r="K142" s="11"/>
      <c r="L142" s="11"/>
      <c r="M142" s="11"/>
      <c r="N142" s="11"/>
      <c r="O142" s="11"/>
      <c r="P142" s="11"/>
      <c r="Q142" s="11"/>
      <c r="R142" s="11"/>
      <c r="S142" s="11"/>
      <c r="T142" s="11"/>
      <c r="U142" s="11"/>
      <c r="V142" s="11"/>
      <c r="W142" s="11"/>
      <c r="X142" s="11"/>
    </row>
    <row r="143" spans="1:24" x14ac:dyDescent="0.25">
      <c r="A143" s="3" t="s">
        <v>220</v>
      </c>
      <c r="B143" s="3"/>
      <c r="C143" s="3"/>
      <c r="D143" s="3"/>
      <c r="E143" s="3"/>
      <c r="F143" s="3"/>
      <c r="G143" s="3"/>
      <c r="H143" s="3"/>
      <c r="I143" s="11"/>
      <c r="J143" s="11"/>
      <c r="K143" s="11"/>
      <c r="L143" s="11"/>
      <c r="M143" s="11"/>
      <c r="N143" s="11"/>
      <c r="O143" s="11"/>
      <c r="P143" s="11"/>
      <c r="Q143" s="11"/>
      <c r="R143" s="11"/>
      <c r="S143" s="11"/>
      <c r="T143" s="11"/>
      <c r="U143" s="11"/>
      <c r="V143" s="11"/>
      <c r="W143" s="11"/>
      <c r="X143" s="11"/>
    </row>
    <row r="144" spans="1:24" x14ac:dyDescent="0.25">
      <c r="A144" s="3" t="s">
        <v>221</v>
      </c>
      <c r="B144" s="3"/>
      <c r="C144" s="3"/>
      <c r="D144" s="3"/>
      <c r="E144" s="3"/>
      <c r="F144" s="3"/>
      <c r="G144" s="3"/>
      <c r="H144" s="3"/>
      <c r="I144" s="11"/>
      <c r="J144" s="11"/>
      <c r="K144" s="11"/>
      <c r="L144" s="11"/>
      <c r="M144" s="11"/>
      <c r="N144" s="11"/>
      <c r="O144" s="11"/>
      <c r="P144" s="11"/>
      <c r="Q144" s="11"/>
      <c r="R144" s="11"/>
      <c r="S144" s="11"/>
      <c r="T144" s="11"/>
      <c r="U144" s="11"/>
      <c r="V144" s="11"/>
      <c r="W144" s="11"/>
      <c r="X144" s="11"/>
    </row>
    <row r="145" spans="1:24" x14ac:dyDescent="0.25">
      <c r="A145" s="3"/>
      <c r="B145" s="3"/>
      <c r="C145" s="3"/>
      <c r="D145" s="3"/>
      <c r="E145" s="3"/>
      <c r="F145" s="3"/>
      <c r="G145" s="3"/>
      <c r="H145" s="3"/>
      <c r="I145" s="11"/>
      <c r="J145" s="11"/>
      <c r="K145" s="11"/>
      <c r="L145" s="11"/>
      <c r="M145" s="11"/>
      <c r="N145" s="11"/>
      <c r="O145" s="11"/>
      <c r="P145" s="11"/>
      <c r="Q145" s="11"/>
      <c r="R145" s="11"/>
      <c r="S145" s="11"/>
      <c r="T145" s="11"/>
      <c r="U145" s="11"/>
      <c r="V145" s="11"/>
      <c r="W145" s="11"/>
      <c r="X145" s="11"/>
    </row>
    <row r="146" spans="1:24" x14ac:dyDescent="0.25">
      <c r="A146" s="3" t="s">
        <v>222</v>
      </c>
      <c r="B146" s="3"/>
      <c r="C146" s="3"/>
      <c r="D146" s="3"/>
      <c r="E146" s="3"/>
      <c r="F146" s="3"/>
      <c r="G146" s="3"/>
      <c r="H146" s="3"/>
      <c r="I146" s="11"/>
      <c r="J146" s="11"/>
      <c r="K146" s="11"/>
      <c r="L146" s="11"/>
      <c r="M146" s="11"/>
      <c r="N146" s="11"/>
      <c r="O146" s="11"/>
      <c r="P146" s="11"/>
      <c r="Q146" s="11"/>
      <c r="R146" s="11"/>
      <c r="S146" s="11"/>
      <c r="T146" s="11"/>
      <c r="U146" s="11"/>
      <c r="V146" s="11"/>
      <c r="W146" s="11"/>
      <c r="X146" s="11"/>
    </row>
    <row r="147" spans="1:24" x14ac:dyDescent="0.25">
      <c r="A147" s="3" t="s">
        <v>688</v>
      </c>
      <c r="B147" s="3"/>
      <c r="C147" s="3"/>
      <c r="D147" s="3"/>
      <c r="E147" s="3"/>
      <c r="F147" s="3"/>
      <c r="G147" s="3"/>
      <c r="H147" s="3"/>
      <c r="I147" s="11"/>
      <c r="J147" s="11"/>
      <c r="K147" s="11"/>
      <c r="L147" s="11"/>
      <c r="M147" s="11"/>
      <c r="N147" s="11"/>
      <c r="O147" s="11"/>
      <c r="P147" s="11"/>
      <c r="Q147" s="11"/>
      <c r="R147" s="11"/>
      <c r="S147" s="11"/>
      <c r="T147" s="11"/>
      <c r="U147" s="11"/>
      <c r="V147" s="11"/>
      <c r="W147" s="11"/>
      <c r="X147" s="11"/>
    </row>
    <row r="148" spans="1:24" x14ac:dyDescent="0.25">
      <c r="A148" s="3" t="s">
        <v>39</v>
      </c>
      <c r="B148" s="3"/>
      <c r="C148" s="3"/>
      <c r="D148" s="3"/>
      <c r="E148" s="3"/>
      <c r="F148" s="3"/>
      <c r="G148" s="3"/>
      <c r="H148" s="3"/>
      <c r="I148" s="11"/>
      <c r="J148" s="11"/>
      <c r="K148" s="11"/>
      <c r="L148" s="11"/>
      <c r="M148" s="11"/>
      <c r="N148" s="11"/>
      <c r="O148" s="11"/>
      <c r="P148" s="11"/>
      <c r="Q148" s="11"/>
      <c r="R148" s="11"/>
      <c r="S148" s="11"/>
      <c r="T148" s="11"/>
      <c r="U148" s="11"/>
      <c r="V148" s="11"/>
      <c r="W148" s="11"/>
      <c r="X148" s="11"/>
    </row>
    <row r="149" spans="1:24" x14ac:dyDescent="0.25">
      <c r="A149" s="3" t="s">
        <v>687</v>
      </c>
      <c r="B149" s="3"/>
      <c r="C149" s="3"/>
      <c r="D149" s="3"/>
      <c r="E149" s="3"/>
      <c r="F149" s="3"/>
      <c r="G149" s="3"/>
      <c r="H149" s="3"/>
      <c r="I149" s="11"/>
      <c r="J149" s="11"/>
      <c r="K149" s="11"/>
      <c r="L149" s="11"/>
      <c r="M149" s="11"/>
      <c r="N149" s="11"/>
      <c r="O149" s="11"/>
      <c r="P149" s="11"/>
      <c r="Q149" s="11"/>
      <c r="R149" s="11"/>
      <c r="S149" s="11"/>
      <c r="T149" s="11"/>
      <c r="U149" s="11"/>
      <c r="V149" s="11"/>
      <c r="W149" s="11"/>
      <c r="X149" s="11"/>
    </row>
    <row r="150" spans="1:24" x14ac:dyDescent="0.25">
      <c r="A150" s="3" t="s">
        <v>546</v>
      </c>
      <c r="B150" s="3"/>
      <c r="C150" s="3"/>
      <c r="D150" s="3"/>
      <c r="E150" s="3"/>
      <c r="F150" s="3"/>
      <c r="G150" s="3"/>
      <c r="H150" s="3"/>
      <c r="I150" s="11"/>
      <c r="J150" s="11"/>
      <c r="K150" s="11"/>
      <c r="L150" s="11"/>
      <c r="M150" s="11"/>
      <c r="N150" s="11"/>
      <c r="O150" s="11"/>
      <c r="P150" s="11"/>
      <c r="Q150" s="11"/>
      <c r="R150" s="11"/>
      <c r="S150" s="11"/>
      <c r="T150" s="11"/>
      <c r="U150" s="11"/>
      <c r="V150" s="11"/>
      <c r="W150" s="11"/>
      <c r="X150" s="11"/>
    </row>
    <row r="151" spans="1:24" x14ac:dyDescent="0.25">
      <c r="A151" s="3" t="s">
        <v>547</v>
      </c>
      <c r="B151" s="3"/>
      <c r="C151" s="3"/>
      <c r="D151" s="3"/>
      <c r="E151" s="3"/>
      <c r="F151" s="3"/>
      <c r="G151" s="3"/>
      <c r="H151" s="3"/>
      <c r="I151" s="11"/>
      <c r="J151" s="11"/>
      <c r="K151" s="11"/>
      <c r="L151" s="11"/>
      <c r="M151" s="11"/>
      <c r="N151" s="11"/>
      <c r="O151" s="11"/>
      <c r="P151" s="11"/>
      <c r="Q151" s="11"/>
      <c r="R151" s="11"/>
      <c r="S151" s="11"/>
      <c r="T151" s="11"/>
      <c r="U151" s="11"/>
      <c r="V151" s="11"/>
      <c r="W151" s="11"/>
      <c r="X151" s="11"/>
    </row>
    <row r="152" spans="1:24" x14ac:dyDescent="0.25">
      <c r="A152" s="3" t="s">
        <v>548</v>
      </c>
      <c r="B152" s="3"/>
      <c r="C152" s="3"/>
      <c r="D152" s="3"/>
      <c r="E152" s="3"/>
      <c r="F152" s="3"/>
      <c r="G152" s="3"/>
      <c r="H152" s="3"/>
      <c r="I152" s="11"/>
      <c r="J152" s="11"/>
      <c r="K152" s="11"/>
      <c r="L152" s="11"/>
      <c r="M152" s="11"/>
      <c r="N152" s="11"/>
      <c r="O152" s="11"/>
      <c r="P152" s="11"/>
      <c r="Q152" s="11"/>
      <c r="R152" s="11"/>
      <c r="S152" s="11"/>
      <c r="T152" s="11"/>
      <c r="U152" s="11"/>
      <c r="V152" s="11"/>
      <c r="W152" s="11"/>
      <c r="X152" s="11"/>
    </row>
    <row r="153" spans="1:24" x14ac:dyDescent="0.25">
      <c r="A153" s="3" t="s">
        <v>549</v>
      </c>
      <c r="B153" s="3"/>
      <c r="C153" s="3"/>
      <c r="D153" s="3"/>
      <c r="E153" s="3"/>
      <c r="F153" s="3"/>
      <c r="G153" s="3"/>
      <c r="H153" s="3"/>
      <c r="I153" s="11"/>
      <c r="J153" s="11"/>
      <c r="K153" s="11"/>
      <c r="L153" s="11"/>
      <c r="M153" s="11"/>
      <c r="N153" s="11"/>
      <c r="O153" s="11"/>
      <c r="P153" s="11"/>
      <c r="Q153" s="11"/>
      <c r="R153" s="11"/>
      <c r="S153" s="11"/>
      <c r="T153" s="11"/>
      <c r="U153" s="11"/>
      <c r="V153" s="11"/>
      <c r="W153" s="11"/>
      <c r="X153" s="11"/>
    </row>
    <row r="154" spans="1:24" x14ac:dyDescent="0.25">
      <c r="A154" s="3" t="s">
        <v>550</v>
      </c>
      <c r="B154" s="3"/>
      <c r="C154" s="3"/>
      <c r="D154" s="3"/>
      <c r="E154" s="3"/>
      <c r="F154" s="3"/>
      <c r="G154" s="3"/>
      <c r="H154" s="3"/>
      <c r="I154" s="11"/>
      <c r="J154" s="11"/>
      <c r="K154" s="11"/>
      <c r="L154" s="11"/>
      <c r="M154" s="11"/>
      <c r="N154" s="11"/>
      <c r="O154" s="11"/>
      <c r="P154" s="11"/>
      <c r="Q154" s="11"/>
      <c r="R154" s="11"/>
      <c r="S154" s="11"/>
      <c r="T154" s="11"/>
      <c r="U154" s="11"/>
      <c r="V154" s="11"/>
      <c r="W154" s="11"/>
      <c r="X154" s="11"/>
    </row>
    <row r="155" spans="1:24" x14ac:dyDescent="0.25">
      <c r="A155" s="3" t="s">
        <v>551</v>
      </c>
      <c r="B155" s="3"/>
      <c r="C155" s="3"/>
      <c r="D155" s="3"/>
      <c r="E155" s="3"/>
      <c r="F155" s="3"/>
      <c r="G155" s="3"/>
      <c r="H155" s="3"/>
      <c r="I155" s="11"/>
      <c r="J155" s="11"/>
      <c r="K155" s="11"/>
      <c r="L155" s="11"/>
      <c r="M155" s="11"/>
      <c r="N155" s="11"/>
      <c r="O155" s="11"/>
      <c r="P155" s="11"/>
      <c r="Q155" s="11"/>
      <c r="R155" s="11"/>
      <c r="S155" s="11"/>
      <c r="T155" s="11"/>
      <c r="U155" s="11"/>
      <c r="V155" s="11"/>
      <c r="W155" s="11"/>
      <c r="X155" s="11"/>
    </row>
    <row r="156" spans="1:24" x14ac:dyDescent="0.25">
      <c r="A156" s="3" t="s">
        <v>552</v>
      </c>
      <c r="B156" s="3"/>
      <c r="C156" s="3"/>
      <c r="D156" s="3"/>
      <c r="E156" s="3"/>
      <c r="F156" s="3"/>
      <c r="G156" s="3"/>
      <c r="H156" s="3"/>
      <c r="I156" s="11"/>
      <c r="J156" s="11"/>
      <c r="K156" s="11"/>
      <c r="L156" s="11"/>
      <c r="M156" s="11"/>
      <c r="N156" s="11"/>
      <c r="O156" s="11"/>
      <c r="P156" s="11"/>
      <c r="Q156" s="11"/>
      <c r="R156" s="11"/>
      <c r="S156" s="11"/>
      <c r="T156" s="11"/>
      <c r="U156" s="11"/>
      <c r="V156" s="11"/>
      <c r="W156" s="11"/>
      <c r="X156" s="11"/>
    </row>
    <row r="157" spans="1:24" x14ac:dyDescent="0.25">
      <c r="A157" s="3" t="s">
        <v>553</v>
      </c>
      <c r="B157" s="3"/>
      <c r="C157" s="3"/>
      <c r="D157" s="3"/>
      <c r="E157" s="3"/>
      <c r="F157" s="3"/>
      <c r="G157" s="3"/>
      <c r="H157" s="3"/>
      <c r="I157" s="11"/>
      <c r="J157" s="11"/>
      <c r="K157" s="11"/>
      <c r="L157" s="11"/>
      <c r="M157" s="11"/>
      <c r="N157" s="11"/>
      <c r="O157" s="11"/>
      <c r="P157" s="11"/>
      <c r="Q157" s="11"/>
      <c r="R157" s="11"/>
      <c r="S157" s="11"/>
      <c r="T157" s="11"/>
      <c r="U157" s="11"/>
      <c r="V157" s="11"/>
      <c r="W157" s="11"/>
      <c r="X157" s="11"/>
    </row>
    <row r="158" spans="1:24" x14ac:dyDescent="0.25">
      <c r="A158" s="3"/>
      <c r="B158" s="3"/>
      <c r="C158" s="3"/>
      <c r="D158" s="3"/>
      <c r="E158" s="3"/>
      <c r="F158" s="3"/>
      <c r="G158" s="3"/>
      <c r="H158" s="3"/>
      <c r="I158" s="11"/>
      <c r="J158" s="11"/>
      <c r="K158" s="11"/>
      <c r="L158" s="11"/>
      <c r="M158" s="11"/>
      <c r="N158" s="11"/>
      <c r="O158" s="11"/>
      <c r="P158" s="11"/>
      <c r="Q158" s="11"/>
      <c r="R158" s="11"/>
      <c r="S158" s="11"/>
      <c r="T158" s="11"/>
      <c r="U158" s="11"/>
      <c r="V158" s="11"/>
      <c r="W158" s="11"/>
      <c r="X158" s="11"/>
    </row>
    <row r="159" spans="1:24" x14ac:dyDescent="0.25">
      <c r="A159" s="3"/>
      <c r="B159" s="3"/>
      <c r="C159" s="3"/>
      <c r="D159" s="3"/>
      <c r="E159" s="3"/>
      <c r="F159" s="3"/>
      <c r="G159" s="3"/>
      <c r="H159" s="3"/>
      <c r="I159" s="11"/>
      <c r="J159" s="11"/>
      <c r="K159" s="11"/>
      <c r="L159" s="11"/>
      <c r="M159" s="11"/>
      <c r="N159" s="11"/>
      <c r="O159" s="11"/>
      <c r="P159" s="11"/>
      <c r="Q159" s="11"/>
      <c r="R159" s="11"/>
      <c r="S159" s="11"/>
      <c r="T159" s="11"/>
      <c r="U159" s="11"/>
      <c r="V159" s="11"/>
      <c r="W159" s="11"/>
      <c r="X159" s="11"/>
    </row>
    <row r="160" spans="1:24" x14ac:dyDescent="0.25">
      <c r="A160" s="3" t="s">
        <v>223</v>
      </c>
      <c r="B160" s="3"/>
      <c r="C160" s="3"/>
      <c r="D160" s="3"/>
      <c r="E160" s="3"/>
      <c r="F160" s="3"/>
      <c r="G160" s="3"/>
      <c r="H160" s="3"/>
      <c r="I160" s="11"/>
      <c r="J160" s="11"/>
      <c r="K160" s="11"/>
      <c r="L160" s="11"/>
      <c r="M160" s="11"/>
      <c r="N160" s="11"/>
      <c r="O160" s="11"/>
      <c r="P160" s="11"/>
      <c r="Q160" s="11"/>
      <c r="R160" s="11"/>
      <c r="S160" s="11"/>
      <c r="T160" s="11"/>
      <c r="U160" s="11"/>
      <c r="V160" s="11"/>
      <c r="W160" s="11"/>
      <c r="X160" s="11"/>
    </row>
    <row r="161" spans="1:24" x14ac:dyDescent="0.25">
      <c r="A161" s="3" t="s">
        <v>224</v>
      </c>
      <c r="B161" s="3"/>
      <c r="C161" s="3"/>
      <c r="D161" s="3"/>
      <c r="E161" s="3"/>
      <c r="F161" s="3"/>
      <c r="G161" s="3"/>
      <c r="H161" s="3"/>
      <c r="I161" s="11"/>
      <c r="J161" s="11"/>
      <c r="K161" s="11"/>
      <c r="L161" s="11"/>
      <c r="M161" s="11"/>
      <c r="N161" s="11"/>
      <c r="O161" s="11"/>
      <c r="P161" s="11"/>
      <c r="Q161" s="11"/>
      <c r="R161" s="11"/>
      <c r="S161" s="11"/>
      <c r="T161" s="11"/>
      <c r="U161" s="11"/>
      <c r="V161" s="11"/>
      <c r="W161" s="11"/>
      <c r="X161" s="11"/>
    </row>
    <row r="162" spans="1:24" x14ac:dyDescent="0.25">
      <c r="A162" s="3" t="s">
        <v>225</v>
      </c>
      <c r="B162" s="3"/>
      <c r="C162" s="3"/>
      <c r="D162" s="3"/>
      <c r="E162" s="3"/>
      <c r="F162" s="3"/>
      <c r="G162" s="3"/>
      <c r="H162" s="3"/>
      <c r="I162" s="11"/>
      <c r="J162" s="11"/>
      <c r="K162" s="11"/>
      <c r="L162" s="11"/>
      <c r="M162" s="11"/>
      <c r="N162" s="11"/>
      <c r="O162" s="11"/>
      <c r="P162" s="11"/>
      <c r="Q162" s="11"/>
      <c r="R162" s="11"/>
      <c r="S162" s="11"/>
      <c r="T162" s="11"/>
      <c r="U162" s="11"/>
      <c r="V162" s="11"/>
      <c r="W162" s="11"/>
      <c r="X162" s="11"/>
    </row>
    <row r="163" spans="1:24" x14ac:dyDescent="0.25">
      <c r="A163" s="3" t="s">
        <v>226</v>
      </c>
      <c r="B163" s="3"/>
      <c r="C163" s="3"/>
      <c r="D163" s="3"/>
      <c r="E163" s="3"/>
      <c r="F163" s="3"/>
      <c r="G163" s="3"/>
      <c r="H163" s="3"/>
      <c r="I163" s="11"/>
      <c r="J163" s="11"/>
      <c r="K163" s="11"/>
      <c r="L163" s="11"/>
      <c r="M163" s="11"/>
      <c r="N163" s="11"/>
      <c r="O163" s="11"/>
      <c r="P163" s="11"/>
      <c r="Q163" s="11"/>
      <c r="R163" s="11"/>
      <c r="S163" s="11"/>
      <c r="T163" s="11"/>
      <c r="U163" s="11"/>
      <c r="V163" s="11"/>
      <c r="W163" s="11"/>
      <c r="X163" s="11"/>
    </row>
    <row r="164" spans="1:24" x14ac:dyDescent="0.25">
      <c r="A164" s="3" t="s">
        <v>227</v>
      </c>
      <c r="B164" s="3"/>
      <c r="C164" s="3"/>
      <c r="D164" s="3"/>
      <c r="E164" s="3"/>
      <c r="F164" s="3"/>
      <c r="G164" s="3"/>
      <c r="H164" s="3"/>
      <c r="I164" s="11"/>
      <c r="J164" s="11"/>
      <c r="K164" s="11"/>
      <c r="L164" s="11"/>
      <c r="M164" s="11"/>
      <c r="N164" s="11"/>
      <c r="O164" s="11"/>
      <c r="P164" s="11"/>
      <c r="Q164" s="11"/>
      <c r="R164" s="11"/>
      <c r="S164" s="11"/>
      <c r="T164" s="11"/>
      <c r="U164" s="11"/>
      <c r="V164" s="11"/>
      <c r="W164" s="11"/>
      <c r="X164" s="11"/>
    </row>
    <row r="165" spans="1:24" x14ac:dyDescent="0.25">
      <c r="A165" s="3" t="s">
        <v>228</v>
      </c>
      <c r="B165" s="3"/>
      <c r="C165" s="3"/>
      <c r="D165" s="3"/>
      <c r="E165" s="3"/>
      <c r="F165" s="3"/>
      <c r="G165" s="3"/>
      <c r="H165" s="3"/>
      <c r="I165" s="11"/>
      <c r="J165" s="11"/>
      <c r="K165" s="11"/>
      <c r="L165" s="11"/>
      <c r="M165" s="11"/>
      <c r="N165" s="11"/>
      <c r="O165" s="11"/>
      <c r="P165" s="11"/>
      <c r="Q165" s="11"/>
      <c r="R165" s="11"/>
      <c r="S165" s="11"/>
      <c r="T165" s="11"/>
      <c r="U165" s="11"/>
      <c r="V165" s="11"/>
      <c r="W165" s="11"/>
      <c r="X165" s="11"/>
    </row>
    <row r="166" spans="1:24" x14ac:dyDescent="0.25">
      <c r="A166" s="3" t="s">
        <v>229</v>
      </c>
      <c r="B166" s="3"/>
      <c r="C166" s="3"/>
      <c r="D166" s="3"/>
      <c r="E166" s="3"/>
      <c r="F166" s="3"/>
      <c r="G166" s="3"/>
      <c r="H166" s="3"/>
      <c r="I166" s="11"/>
      <c r="J166" s="11"/>
      <c r="K166" s="11"/>
      <c r="L166" s="11"/>
      <c r="M166" s="11"/>
      <c r="N166" s="11"/>
      <c r="O166" s="11"/>
      <c r="P166" s="11"/>
      <c r="Q166" s="11"/>
      <c r="R166" s="11"/>
      <c r="S166" s="11"/>
      <c r="T166" s="11"/>
      <c r="U166" s="11"/>
      <c r="V166" s="11"/>
      <c r="W166" s="11"/>
      <c r="X166" s="11"/>
    </row>
    <row r="167" spans="1:24" x14ac:dyDescent="0.25">
      <c r="A167" s="3" t="s">
        <v>230</v>
      </c>
      <c r="B167" s="3"/>
      <c r="C167" s="3"/>
      <c r="D167" s="3"/>
      <c r="E167" s="3"/>
      <c r="F167" s="3"/>
      <c r="G167" s="3"/>
      <c r="H167" s="3"/>
      <c r="I167" s="11"/>
      <c r="J167" s="11"/>
      <c r="K167" s="11"/>
      <c r="L167" s="11"/>
      <c r="M167" s="11"/>
      <c r="N167" s="11"/>
      <c r="O167" s="11"/>
      <c r="P167" s="11"/>
      <c r="Q167" s="11"/>
      <c r="R167" s="11"/>
      <c r="S167" s="11"/>
      <c r="T167" s="11"/>
      <c r="U167" s="11"/>
      <c r="V167" s="11"/>
      <c r="W167" s="11"/>
      <c r="X167" s="11"/>
    </row>
    <row r="168" spans="1:24" x14ac:dyDescent="0.25">
      <c r="A168" s="3" t="s">
        <v>231</v>
      </c>
      <c r="B168" s="3"/>
      <c r="C168" s="3"/>
      <c r="D168" s="3"/>
      <c r="E168" s="3"/>
      <c r="F168" s="3"/>
      <c r="G168" s="3"/>
      <c r="H168" s="3"/>
      <c r="I168" s="11"/>
      <c r="J168" s="11"/>
      <c r="K168" s="11"/>
      <c r="L168" s="11"/>
      <c r="M168" s="11"/>
      <c r="N168" s="11"/>
      <c r="O168" s="11"/>
      <c r="P168" s="11"/>
      <c r="Q168" s="11"/>
      <c r="R168" s="11"/>
      <c r="S168" s="11"/>
      <c r="T168" s="11"/>
      <c r="U168" s="11"/>
      <c r="V168" s="11"/>
      <c r="W168" s="11"/>
      <c r="X168" s="11"/>
    </row>
    <row r="169" spans="1:24" x14ac:dyDescent="0.25">
      <c r="A169" s="3"/>
      <c r="B169" s="3"/>
      <c r="C169" s="3"/>
      <c r="D169" s="3"/>
      <c r="E169" s="3"/>
      <c r="F169" s="3"/>
      <c r="G169" s="3"/>
      <c r="H169" s="3"/>
      <c r="I169" s="11"/>
      <c r="J169" s="11"/>
      <c r="K169" s="11"/>
      <c r="L169" s="11"/>
      <c r="M169" s="11"/>
      <c r="N169" s="11"/>
      <c r="O169" s="11"/>
      <c r="P169" s="11"/>
      <c r="Q169" s="11"/>
      <c r="R169" s="11"/>
      <c r="S169" s="11"/>
      <c r="T169" s="11"/>
      <c r="U169" s="11"/>
      <c r="V169" s="11"/>
      <c r="W169" s="11"/>
      <c r="X169" s="11"/>
    </row>
    <row r="170" spans="1:24" x14ac:dyDescent="0.25">
      <c r="A170" s="3"/>
      <c r="B170" s="3"/>
      <c r="C170" s="3"/>
      <c r="D170" s="3"/>
      <c r="E170" s="3"/>
      <c r="F170" s="3"/>
      <c r="G170" s="3"/>
      <c r="H170" s="3"/>
      <c r="I170" s="11"/>
      <c r="J170" s="11"/>
      <c r="K170" s="11"/>
      <c r="L170" s="11"/>
      <c r="M170" s="11"/>
      <c r="N170" s="11"/>
      <c r="O170" s="11"/>
      <c r="P170" s="11"/>
      <c r="Q170" s="11"/>
      <c r="R170" s="11"/>
      <c r="S170" s="11"/>
      <c r="T170" s="11"/>
      <c r="U170" s="11"/>
      <c r="V170" s="11"/>
      <c r="W170" s="11"/>
      <c r="X170" s="11"/>
    </row>
    <row r="171" spans="1:24" x14ac:dyDescent="0.25">
      <c r="A171" s="3"/>
      <c r="B171" s="3"/>
      <c r="C171" s="3"/>
      <c r="D171" s="3"/>
      <c r="E171" s="3"/>
      <c r="F171" s="3"/>
      <c r="G171" s="3"/>
      <c r="H171" s="3"/>
      <c r="I171" s="11"/>
      <c r="J171" s="11"/>
      <c r="K171" s="11"/>
      <c r="L171" s="11"/>
      <c r="M171" s="11"/>
      <c r="N171" s="11"/>
      <c r="O171" s="11"/>
      <c r="P171" s="11"/>
      <c r="Q171" s="11"/>
      <c r="R171" s="11"/>
      <c r="S171" s="11"/>
      <c r="T171" s="11"/>
      <c r="U171" s="11"/>
      <c r="V171" s="11"/>
      <c r="W171" s="11"/>
      <c r="X171" s="11"/>
    </row>
    <row r="172" spans="1:24" x14ac:dyDescent="0.25">
      <c r="A172" s="3" t="s">
        <v>232</v>
      </c>
      <c r="B172" s="3" t="s">
        <v>233</v>
      </c>
      <c r="C172" s="3"/>
      <c r="D172" s="3"/>
      <c r="E172" s="3"/>
      <c r="F172" s="3"/>
      <c r="G172" s="3"/>
      <c r="H172" s="3"/>
      <c r="I172" s="11"/>
      <c r="J172" s="11"/>
      <c r="K172" s="11"/>
      <c r="L172" s="11"/>
      <c r="M172" s="11"/>
      <c r="N172" s="11"/>
      <c r="O172" s="11"/>
      <c r="P172" s="11"/>
      <c r="Q172" s="11"/>
      <c r="R172" s="11"/>
      <c r="S172" s="11"/>
      <c r="T172" s="11"/>
      <c r="U172" s="11"/>
      <c r="V172" s="11"/>
      <c r="W172" s="11"/>
      <c r="X172" s="11"/>
    </row>
    <row r="173" spans="1:24" x14ac:dyDescent="0.25">
      <c r="A173" s="3"/>
      <c r="B173" s="3" t="s">
        <v>234</v>
      </c>
      <c r="C173" s="3"/>
      <c r="D173" s="3"/>
      <c r="E173" s="3"/>
      <c r="F173" s="3"/>
      <c r="G173" s="3"/>
      <c r="H173" s="3"/>
      <c r="I173" s="11"/>
      <c r="J173" s="11"/>
      <c r="K173" s="11"/>
      <c r="L173" s="11"/>
      <c r="M173" s="11"/>
      <c r="N173" s="11"/>
      <c r="O173" s="11"/>
      <c r="P173" s="11"/>
      <c r="Q173" s="11"/>
      <c r="R173" s="11"/>
      <c r="S173" s="11"/>
      <c r="T173" s="11"/>
      <c r="U173" s="11"/>
      <c r="V173" s="11"/>
      <c r="W173" s="11"/>
      <c r="X173" s="11"/>
    </row>
    <row r="174" spans="1:24" x14ac:dyDescent="0.25">
      <c r="A174" s="3"/>
      <c r="B174" s="3" t="s">
        <v>235</v>
      </c>
      <c r="C174" s="3"/>
      <c r="D174" s="3"/>
      <c r="E174" s="3"/>
      <c r="F174" s="3"/>
      <c r="G174" s="3"/>
      <c r="H174" s="3"/>
      <c r="I174" s="11"/>
      <c r="J174" s="11"/>
      <c r="K174" s="11"/>
      <c r="L174" s="11"/>
      <c r="M174" s="11"/>
      <c r="N174" s="11"/>
      <c r="O174" s="11"/>
      <c r="P174" s="11"/>
      <c r="Q174" s="11"/>
      <c r="R174" s="11"/>
      <c r="S174" s="11"/>
      <c r="T174" s="11"/>
      <c r="U174" s="11"/>
      <c r="V174" s="11"/>
      <c r="W174" s="11"/>
      <c r="X174" s="11"/>
    </row>
    <row r="175" spans="1:24" x14ac:dyDescent="0.25">
      <c r="A175" s="3"/>
      <c r="B175" s="3" t="s">
        <v>236</v>
      </c>
      <c r="C175" s="3"/>
      <c r="D175" s="3"/>
      <c r="E175" s="3"/>
      <c r="F175" s="3"/>
      <c r="G175" s="3"/>
      <c r="H175" s="3"/>
      <c r="I175" s="11"/>
      <c r="J175" s="11"/>
      <c r="K175" s="11"/>
      <c r="L175" s="11"/>
      <c r="M175" s="11"/>
      <c r="N175" s="11"/>
      <c r="O175" s="11"/>
      <c r="P175" s="11"/>
      <c r="Q175" s="11"/>
      <c r="R175" s="11"/>
      <c r="S175" s="11"/>
      <c r="T175" s="11"/>
      <c r="U175" s="11"/>
      <c r="V175" s="11"/>
      <c r="W175" s="11"/>
      <c r="X175" s="11"/>
    </row>
    <row r="176" spans="1:24" x14ac:dyDescent="0.25">
      <c r="A176" s="3"/>
      <c r="B176" s="3" t="s">
        <v>237</v>
      </c>
      <c r="C176" s="3"/>
      <c r="D176" s="3"/>
      <c r="E176" s="3"/>
      <c r="F176" s="3"/>
      <c r="G176" s="3"/>
      <c r="H176" s="3"/>
      <c r="I176" s="11"/>
      <c r="J176" s="11"/>
      <c r="K176" s="11"/>
      <c r="L176" s="11"/>
      <c r="M176" s="11"/>
      <c r="N176" s="11"/>
      <c r="O176" s="11"/>
      <c r="P176" s="11"/>
      <c r="Q176" s="11"/>
      <c r="R176" s="11"/>
      <c r="S176" s="11"/>
      <c r="T176" s="11"/>
      <c r="U176" s="11"/>
      <c r="V176" s="11"/>
      <c r="W176" s="11"/>
      <c r="X176" s="11"/>
    </row>
    <row r="177" spans="1:24" x14ac:dyDescent="0.25">
      <c r="A177" s="3"/>
      <c r="B177" s="3" t="s">
        <v>238</v>
      </c>
      <c r="C177" s="3"/>
      <c r="D177" s="3"/>
      <c r="E177" s="3"/>
      <c r="F177" s="3"/>
      <c r="G177" s="3"/>
      <c r="H177" s="3"/>
      <c r="I177" s="11"/>
      <c r="J177" s="11"/>
      <c r="K177" s="11"/>
      <c r="L177" s="11"/>
      <c r="M177" s="11"/>
      <c r="N177" s="11"/>
      <c r="O177" s="11"/>
      <c r="P177" s="11"/>
      <c r="Q177" s="11"/>
      <c r="R177" s="11"/>
      <c r="S177" s="11"/>
      <c r="T177" s="11"/>
      <c r="U177" s="11"/>
      <c r="V177" s="11"/>
      <c r="W177" s="11"/>
      <c r="X177" s="11"/>
    </row>
    <row r="178" spans="1:24" x14ac:dyDescent="0.25">
      <c r="A178" s="3"/>
      <c r="B178" s="3" t="s">
        <v>239</v>
      </c>
      <c r="C178" s="3"/>
      <c r="D178" s="3"/>
      <c r="E178" s="3"/>
      <c r="F178" s="3"/>
      <c r="G178" s="3"/>
      <c r="H178" s="3"/>
      <c r="I178" s="11"/>
      <c r="J178" s="11"/>
      <c r="K178" s="11"/>
      <c r="L178" s="11"/>
      <c r="M178" s="11"/>
      <c r="N178" s="11"/>
      <c r="O178" s="11"/>
      <c r="P178" s="11"/>
      <c r="Q178" s="11"/>
      <c r="R178" s="11"/>
      <c r="S178" s="11"/>
      <c r="T178" s="11"/>
      <c r="U178" s="11"/>
      <c r="V178" s="11"/>
      <c r="W178" s="11"/>
      <c r="X178" s="11"/>
    </row>
    <row r="179" spans="1:24" x14ac:dyDescent="0.25">
      <c r="A179" s="3"/>
      <c r="B179" s="3" t="s">
        <v>240</v>
      </c>
      <c r="C179" s="3"/>
      <c r="D179" s="3"/>
      <c r="E179" s="3"/>
      <c r="F179" s="3"/>
      <c r="G179" s="3"/>
      <c r="H179" s="3"/>
      <c r="I179" s="11"/>
      <c r="J179" s="11"/>
      <c r="K179" s="11"/>
      <c r="L179" s="11"/>
      <c r="M179" s="11"/>
      <c r="N179" s="11"/>
      <c r="O179" s="11"/>
      <c r="P179" s="11"/>
      <c r="Q179" s="11"/>
      <c r="R179" s="11"/>
      <c r="S179" s="11"/>
      <c r="T179" s="11"/>
      <c r="U179" s="11"/>
      <c r="V179" s="11"/>
      <c r="W179" s="11"/>
      <c r="X179" s="11"/>
    </row>
    <row r="180" spans="1:24" x14ac:dyDescent="0.25">
      <c r="A180" s="3"/>
      <c r="B180" s="3"/>
      <c r="C180" s="3"/>
      <c r="D180" s="3"/>
      <c r="E180" s="3"/>
      <c r="F180" s="3"/>
      <c r="G180" s="3"/>
      <c r="H180" s="3"/>
      <c r="I180" s="11"/>
      <c r="J180" s="11"/>
      <c r="K180" s="11"/>
      <c r="L180" s="11"/>
      <c r="M180" s="11"/>
      <c r="N180" s="11"/>
      <c r="O180" s="11"/>
      <c r="P180" s="11"/>
      <c r="Q180" s="11"/>
      <c r="R180" s="11"/>
      <c r="S180" s="11"/>
      <c r="T180" s="11"/>
      <c r="U180" s="11"/>
      <c r="V180" s="11"/>
      <c r="W180" s="11"/>
      <c r="X180" s="11"/>
    </row>
    <row r="181" spans="1:24" x14ac:dyDescent="0.25">
      <c r="A181" s="3"/>
      <c r="B181" s="3"/>
      <c r="C181" s="3"/>
      <c r="D181" s="3"/>
      <c r="E181" s="3"/>
      <c r="F181" s="3"/>
      <c r="G181" s="3"/>
      <c r="H181" s="3"/>
      <c r="I181" s="11"/>
      <c r="J181" s="11"/>
      <c r="K181" s="11"/>
      <c r="L181" s="11"/>
      <c r="M181" s="11"/>
      <c r="N181" s="11"/>
      <c r="O181" s="11"/>
      <c r="P181" s="11"/>
      <c r="Q181" s="11"/>
      <c r="R181" s="11"/>
      <c r="S181" s="11"/>
      <c r="T181" s="11"/>
      <c r="U181" s="11"/>
      <c r="V181" s="11"/>
      <c r="W181" s="11"/>
      <c r="X181" s="11"/>
    </row>
    <row r="182" spans="1:24" x14ac:dyDescent="0.25">
      <c r="A182" s="3" t="s">
        <v>241</v>
      </c>
      <c r="B182" s="3"/>
      <c r="C182" s="3"/>
      <c r="D182" s="3"/>
      <c r="E182" s="3"/>
      <c r="F182" s="3"/>
      <c r="G182" s="3"/>
      <c r="H182" s="3"/>
      <c r="I182" s="11"/>
      <c r="J182" s="11"/>
      <c r="K182" s="11"/>
      <c r="L182" s="11"/>
      <c r="M182" s="11"/>
      <c r="N182" s="11"/>
      <c r="O182" s="11"/>
      <c r="P182" s="11"/>
      <c r="Q182" s="11"/>
      <c r="R182" s="11"/>
      <c r="S182" s="11"/>
      <c r="T182" s="11"/>
      <c r="U182" s="11"/>
      <c r="V182" s="11"/>
      <c r="W182" s="11"/>
      <c r="X182" s="11"/>
    </row>
    <row r="183" spans="1:24" x14ac:dyDescent="0.25">
      <c r="A183" s="3" t="s">
        <v>534</v>
      </c>
      <c r="B183" s="3"/>
      <c r="C183" s="3"/>
      <c r="D183" s="3"/>
      <c r="E183" s="3"/>
      <c r="F183" s="3"/>
      <c r="G183" s="3"/>
      <c r="H183" s="3"/>
      <c r="I183" s="11"/>
      <c r="J183" s="11"/>
      <c r="K183" s="11"/>
      <c r="L183" s="11"/>
      <c r="M183" s="11"/>
      <c r="N183" s="11"/>
      <c r="O183" s="11"/>
      <c r="P183" s="11"/>
      <c r="Q183" s="11"/>
      <c r="R183" s="11"/>
      <c r="S183" s="11"/>
      <c r="T183" s="11"/>
      <c r="U183" s="11"/>
      <c r="V183" s="11"/>
      <c r="W183" s="11"/>
      <c r="X183" s="11"/>
    </row>
    <row r="184" spans="1:24" x14ac:dyDescent="0.25">
      <c r="A184" s="3" t="s">
        <v>44</v>
      </c>
      <c r="B184" s="3" t="s">
        <v>38</v>
      </c>
      <c r="C184" s="3" t="s">
        <v>45</v>
      </c>
      <c r="D184" s="3" t="s">
        <v>2</v>
      </c>
      <c r="E184" s="3" t="s">
        <v>7</v>
      </c>
      <c r="F184" s="3" t="s">
        <v>10</v>
      </c>
      <c r="G184" s="3" t="s">
        <v>11</v>
      </c>
      <c r="H184" s="3" t="s">
        <v>16</v>
      </c>
      <c r="I184" s="11" t="s">
        <v>29</v>
      </c>
      <c r="J184" s="11" t="s">
        <v>30</v>
      </c>
      <c r="K184" s="11" t="s">
        <v>95</v>
      </c>
      <c r="L184" s="11" t="s">
        <v>31</v>
      </c>
      <c r="M184" s="11" t="s">
        <v>18</v>
      </c>
      <c r="N184" s="11" t="s">
        <v>19</v>
      </c>
      <c r="O184" s="11" t="s">
        <v>20</v>
      </c>
      <c r="P184" s="11" t="s">
        <v>96</v>
      </c>
      <c r="Q184" s="11" t="s">
        <v>97</v>
      </c>
      <c r="R184" s="11" t="s">
        <v>98</v>
      </c>
      <c r="S184" s="11" t="s">
        <v>99</v>
      </c>
      <c r="T184" s="11" t="s">
        <v>100</v>
      </c>
      <c r="U184" s="11" t="s">
        <v>101</v>
      </c>
      <c r="V184" s="11"/>
      <c r="W184" s="11"/>
      <c r="X184" s="11"/>
    </row>
    <row r="185" spans="1:24" x14ac:dyDescent="0.25">
      <c r="A185" s="3">
        <v>2009</v>
      </c>
      <c r="B185" s="3" t="s">
        <v>554</v>
      </c>
      <c r="C185" s="3">
        <v>39</v>
      </c>
      <c r="D185" s="3">
        <v>187</v>
      </c>
      <c r="E185" s="3">
        <v>1</v>
      </c>
      <c r="F185" s="3">
        <v>29</v>
      </c>
      <c r="G185" s="3">
        <v>25</v>
      </c>
      <c r="H185" s="3">
        <v>13</v>
      </c>
      <c r="I185" s="11">
        <v>9.6000000000000002E-2</v>
      </c>
      <c r="J185" s="11">
        <v>0.15</v>
      </c>
      <c r="K185" s="11">
        <v>0.14599999999999999</v>
      </c>
      <c r="L185" s="11">
        <v>0.42299999999999999</v>
      </c>
      <c r="M185" s="11">
        <v>0.36</v>
      </c>
      <c r="N185" s="11">
        <v>0.41799999999999998</v>
      </c>
      <c r="O185" s="11">
        <v>0.50600000000000001</v>
      </c>
      <c r="P185" s="11">
        <v>0.42399999999999999</v>
      </c>
      <c r="Q185" s="11">
        <v>151</v>
      </c>
      <c r="R185" s="11"/>
      <c r="S185" s="11"/>
      <c r="T185" s="11"/>
      <c r="U185" s="11"/>
      <c r="V185" s="11"/>
      <c r="W185" s="11"/>
      <c r="X185" s="11"/>
    </row>
    <row r="186" spans="1:24" x14ac:dyDescent="0.25">
      <c r="A186" s="3">
        <v>2009</v>
      </c>
      <c r="B186" s="3" t="s">
        <v>555</v>
      </c>
      <c r="C186" s="3">
        <v>5</v>
      </c>
      <c r="D186" s="3">
        <v>20</v>
      </c>
      <c r="E186" s="3">
        <v>0</v>
      </c>
      <c r="F186" s="3">
        <v>1</v>
      </c>
      <c r="G186" s="3">
        <v>0</v>
      </c>
      <c r="H186" s="3">
        <v>0</v>
      </c>
      <c r="I186" s="11">
        <v>0.2</v>
      </c>
      <c r="J186" s="11">
        <v>0.3</v>
      </c>
      <c r="K186" s="11">
        <v>0</v>
      </c>
      <c r="L186" s="11">
        <v>0.44400000000000001</v>
      </c>
      <c r="M186" s="11">
        <v>0.26700000000000002</v>
      </c>
      <c r="N186" s="11">
        <v>0.42099999999999999</v>
      </c>
      <c r="O186" s="11">
        <v>0.26700000000000002</v>
      </c>
      <c r="P186" s="11">
        <v>0.35099999999999998</v>
      </c>
      <c r="Q186" s="11">
        <v>115</v>
      </c>
      <c r="R186" s="11"/>
      <c r="S186" s="11"/>
      <c r="T186" s="11"/>
      <c r="U186" s="11"/>
      <c r="V186" s="11"/>
      <c r="W186" s="11"/>
      <c r="X186" s="11"/>
    </row>
    <row r="187" spans="1:24" x14ac:dyDescent="0.25">
      <c r="A187" s="3">
        <v>2010</v>
      </c>
      <c r="B187" s="3" t="s">
        <v>555</v>
      </c>
      <c r="C187" s="3">
        <v>81</v>
      </c>
      <c r="D187" s="3">
        <v>368</v>
      </c>
      <c r="E187" s="3">
        <v>6</v>
      </c>
      <c r="F187" s="3">
        <v>76</v>
      </c>
      <c r="G187" s="3">
        <v>39</v>
      </c>
      <c r="H187" s="3">
        <v>45</v>
      </c>
      <c r="I187" s="11">
        <v>0.125</v>
      </c>
      <c r="J187" s="11">
        <v>0.14099999999999999</v>
      </c>
      <c r="K187" s="11">
        <v>0.16300000000000001</v>
      </c>
      <c r="L187" s="11">
        <v>0.42</v>
      </c>
      <c r="M187" s="11">
        <v>0.36199999999999999</v>
      </c>
      <c r="N187" s="11">
        <v>0.45400000000000001</v>
      </c>
      <c r="O187" s="11">
        <v>0.52600000000000002</v>
      </c>
      <c r="P187" s="11">
        <v>0.44500000000000001</v>
      </c>
      <c r="Q187" s="11">
        <v>173</v>
      </c>
      <c r="R187" s="11"/>
      <c r="S187" s="11"/>
      <c r="T187" s="11"/>
      <c r="U187" s="11"/>
      <c r="V187" s="11"/>
      <c r="W187" s="11"/>
      <c r="X187" s="11"/>
    </row>
    <row r="188" spans="1:24" x14ac:dyDescent="0.25">
      <c r="A188" s="3">
        <v>2010</v>
      </c>
      <c r="B188" s="3" t="s">
        <v>556</v>
      </c>
      <c r="C188" s="3">
        <v>50</v>
      </c>
      <c r="D188" s="3">
        <v>232</v>
      </c>
      <c r="E188" s="3">
        <v>4</v>
      </c>
      <c r="F188" s="3">
        <v>30</v>
      </c>
      <c r="G188" s="3">
        <v>19</v>
      </c>
      <c r="H188" s="3">
        <v>11</v>
      </c>
      <c r="I188" s="11">
        <v>0.11600000000000001</v>
      </c>
      <c r="J188" s="11">
        <v>0.14199999999999999</v>
      </c>
      <c r="K188" s="11">
        <v>0.122</v>
      </c>
      <c r="L188" s="11">
        <v>0.34599999999999997</v>
      </c>
      <c r="M188" s="11">
        <v>0.30599999999999999</v>
      </c>
      <c r="N188" s="11">
        <v>0.38800000000000001</v>
      </c>
      <c r="O188" s="11">
        <v>0.42899999999999999</v>
      </c>
      <c r="P188" s="11">
        <v>0.36799999999999999</v>
      </c>
      <c r="Q188" s="11">
        <v>116</v>
      </c>
      <c r="R188" s="11"/>
      <c r="S188" s="11"/>
      <c r="T188" s="11"/>
      <c r="U188" s="11"/>
      <c r="V188" s="11"/>
      <c r="W188" s="11"/>
      <c r="X188" s="11"/>
    </row>
    <row r="189" spans="1:24" x14ac:dyDescent="0.25">
      <c r="A189" s="3">
        <v>2011</v>
      </c>
      <c r="B189" s="3" t="s">
        <v>557</v>
      </c>
      <c r="C189" s="3">
        <v>25</v>
      </c>
      <c r="D189" s="3">
        <v>111</v>
      </c>
      <c r="E189" s="3">
        <v>1</v>
      </c>
      <c r="F189" s="3">
        <v>12</v>
      </c>
      <c r="G189" s="3">
        <v>5</v>
      </c>
      <c r="H189" s="3">
        <v>3</v>
      </c>
      <c r="I189" s="11">
        <v>4.4999999999999998E-2</v>
      </c>
      <c r="J189" s="11">
        <v>0.29699999999999999</v>
      </c>
      <c r="K189" s="11">
        <v>7.4999999999999997E-2</v>
      </c>
      <c r="L189" s="11">
        <v>0.34699999999999998</v>
      </c>
      <c r="M189" s="11">
        <v>0.245</v>
      </c>
      <c r="N189" s="11">
        <v>0.27900000000000003</v>
      </c>
      <c r="O189" s="11">
        <v>0.32100000000000001</v>
      </c>
      <c r="P189" s="11">
        <v>0.27300000000000002</v>
      </c>
      <c r="Q189" s="11">
        <v>45</v>
      </c>
      <c r="R189" s="11"/>
      <c r="S189" s="11"/>
      <c r="T189" s="11"/>
      <c r="U189" s="11"/>
      <c r="V189" s="11"/>
      <c r="W189" s="11"/>
      <c r="X189" s="11"/>
    </row>
    <row r="190" spans="1:24" x14ac:dyDescent="0.25">
      <c r="A190" s="3">
        <v>2011</v>
      </c>
      <c r="B190" s="3" t="s">
        <v>558</v>
      </c>
      <c r="C190" s="3">
        <v>91</v>
      </c>
      <c r="D190" s="3">
        <v>412</v>
      </c>
      <c r="E190" s="3">
        <v>11</v>
      </c>
      <c r="F190" s="3">
        <v>82</v>
      </c>
      <c r="G190" s="3">
        <v>38</v>
      </c>
      <c r="H190" s="3">
        <v>33</v>
      </c>
      <c r="I190" s="11">
        <v>0.109</v>
      </c>
      <c r="J190" s="11">
        <v>0.184</v>
      </c>
      <c r="K190" s="11">
        <v>0.218</v>
      </c>
      <c r="L190" s="11">
        <v>0.39</v>
      </c>
      <c r="M190" s="11">
        <v>0.32600000000000001</v>
      </c>
      <c r="N190" s="11">
        <v>0.41399999999999998</v>
      </c>
      <c r="O190" s="11">
        <v>0.54400000000000004</v>
      </c>
      <c r="P190" s="11">
        <v>0.42099999999999999</v>
      </c>
      <c r="Q190" s="11">
        <v>156</v>
      </c>
      <c r="R190" s="11"/>
      <c r="S190" s="11"/>
      <c r="T190" s="11"/>
      <c r="U190" s="11"/>
      <c r="V190" s="11"/>
      <c r="W190" s="11"/>
      <c r="X190" s="11"/>
    </row>
    <row r="191" spans="1:24" x14ac:dyDescent="0.25">
      <c r="A191" s="3">
        <v>2011</v>
      </c>
      <c r="B191" s="3" t="s">
        <v>85</v>
      </c>
      <c r="C191" s="3">
        <v>40</v>
      </c>
      <c r="D191" s="3">
        <v>135</v>
      </c>
      <c r="E191" s="3">
        <v>5</v>
      </c>
      <c r="F191" s="3">
        <v>20</v>
      </c>
      <c r="G191" s="3">
        <v>16</v>
      </c>
      <c r="H191" s="3">
        <v>4</v>
      </c>
      <c r="I191" s="11">
        <v>6.7000000000000004E-2</v>
      </c>
      <c r="J191" s="11">
        <v>0.222</v>
      </c>
      <c r="K191" s="11">
        <v>0.17100000000000001</v>
      </c>
      <c r="L191" s="11">
        <v>0.247</v>
      </c>
      <c r="M191" s="11">
        <v>0.22</v>
      </c>
      <c r="N191" s="11">
        <v>0.28100000000000003</v>
      </c>
      <c r="O191" s="11">
        <v>0.39</v>
      </c>
      <c r="P191" s="11">
        <v>0.29599999999999999</v>
      </c>
      <c r="Q191" s="11">
        <v>87</v>
      </c>
      <c r="R191" s="11">
        <v>2.2000000000000002</v>
      </c>
      <c r="S191" s="11">
        <v>0.1</v>
      </c>
      <c r="T191" s="11">
        <v>2.4</v>
      </c>
      <c r="U191" s="11">
        <v>0.7</v>
      </c>
      <c r="V191" s="11"/>
      <c r="W191" s="11"/>
      <c r="X191" s="11"/>
    </row>
    <row r="192" spans="1:24" x14ac:dyDescent="0.25">
      <c r="A192" s="3">
        <v>2012</v>
      </c>
      <c r="B192" s="3" t="s">
        <v>559</v>
      </c>
      <c r="C192" s="3">
        <v>20</v>
      </c>
      <c r="D192" s="3">
        <v>93</v>
      </c>
      <c r="E192" s="3">
        <v>1</v>
      </c>
      <c r="F192" s="3">
        <v>21</v>
      </c>
      <c r="G192" s="3">
        <v>13</v>
      </c>
      <c r="H192" s="3">
        <v>6</v>
      </c>
      <c r="I192" s="11">
        <v>0.11799999999999999</v>
      </c>
      <c r="J192" s="11">
        <v>0.17199999999999999</v>
      </c>
      <c r="K192" s="11">
        <v>0.221</v>
      </c>
      <c r="L192" s="11">
        <v>0.47599999999999998</v>
      </c>
      <c r="M192" s="11">
        <v>0.40300000000000002</v>
      </c>
      <c r="N192" s="11">
        <v>0.46700000000000003</v>
      </c>
      <c r="O192" s="11">
        <v>0.623</v>
      </c>
      <c r="P192" s="11">
        <v>0.46400000000000002</v>
      </c>
      <c r="Q192" s="11">
        <v>179</v>
      </c>
      <c r="R192" s="11"/>
      <c r="S192" s="11"/>
      <c r="T192" s="11"/>
      <c r="U192" s="11"/>
      <c r="V192" s="11"/>
      <c r="W192" s="11"/>
      <c r="X192" s="11"/>
    </row>
    <row r="193" spans="1:24" x14ac:dyDescent="0.25">
      <c r="A193" s="3">
        <v>2012</v>
      </c>
      <c r="B193" s="3" t="s">
        <v>85</v>
      </c>
      <c r="C193" s="3">
        <v>139</v>
      </c>
      <c r="D193" s="3">
        <v>639</v>
      </c>
      <c r="E193" s="3">
        <v>30</v>
      </c>
      <c r="F193" s="3">
        <v>129</v>
      </c>
      <c r="G193" s="3">
        <v>83</v>
      </c>
      <c r="H193" s="3">
        <v>49</v>
      </c>
      <c r="I193" s="11">
        <v>0.105</v>
      </c>
      <c r="J193" s="11">
        <v>0.218</v>
      </c>
      <c r="K193" s="11">
        <v>0.23799999999999999</v>
      </c>
      <c r="L193" s="11">
        <v>0.38300000000000001</v>
      </c>
      <c r="M193" s="11">
        <v>0.32600000000000001</v>
      </c>
      <c r="N193" s="11">
        <v>0.39900000000000002</v>
      </c>
      <c r="O193" s="11">
        <v>0.56399999999999995</v>
      </c>
      <c r="P193" s="11">
        <v>0.40899999999999997</v>
      </c>
      <c r="Q193" s="11">
        <v>167</v>
      </c>
      <c r="R193" s="11">
        <v>12</v>
      </c>
      <c r="S193" s="11">
        <v>62.1</v>
      </c>
      <c r="T193" s="11">
        <v>13</v>
      </c>
      <c r="U193" s="11">
        <v>10.1</v>
      </c>
      <c r="V193" s="11"/>
      <c r="W193" s="11"/>
      <c r="X193" s="11"/>
    </row>
    <row r="194" spans="1:24" x14ac:dyDescent="0.25">
      <c r="A194" s="3">
        <v>2013</v>
      </c>
      <c r="B194" s="3" t="s">
        <v>85</v>
      </c>
      <c r="C194" s="3">
        <v>157</v>
      </c>
      <c r="D194" s="3">
        <v>716</v>
      </c>
      <c r="E194" s="3">
        <v>27</v>
      </c>
      <c r="F194" s="3">
        <v>109</v>
      </c>
      <c r="G194" s="3">
        <v>97</v>
      </c>
      <c r="H194" s="3">
        <v>33</v>
      </c>
      <c r="I194" s="11">
        <v>0.154</v>
      </c>
      <c r="J194" s="11">
        <v>0.19</v>
      </c>
      <c r="K194" s="11">
        <v>0.23400000000000001</v>
      </c>
      <c r="L194" s="11">
        <v>0.376</v>
      </c>
      <c r="M194" s="11">
        <v>0.32300000000000001</v>
      </c>
      <c r="N194" s="11">
        <v>0.432</v>
      </c>
      <c r="O194" s="11">
        <v>0.55700000000000005</v>
      </c>
      <c r="P194" s="11">
        <v>0.42299999999999999</v>
      </c>
      <c r="Q194" s="11">
        <v>176</v>
      </c>
      <c r="R194" s="11">
        <v>8.1</v>
      </c>
      <c r="S194" s="11">
        <v>70.3</v>
      </c>
      <c r="T194" s="11">
        <v>3.3</v>
      </c>
      <c r="U194" s="11">
        <v>10.5</v>
      </c>
      <c r="V194" s="11"/>
      <c r="W194" s="11"/>
      <c r="X194" s="11"/>
    </row>
    <row r="195" spans="1:24" x14ac:dyDescent="0.25">
      <c r="A195" s="3">
        <v>2014</v>
      </c>
      <c r="B195" s="3" t="s">
        <v>85</v>
      </c>
      <c r="C195" s="3">
        <v>157</v>
      </c>
      <c r="D195" s="3">
        <v>705</v>
      </c>
      <c r="E195" s="3">
        <v>36</v>
      </c>
      <c r="F195" s="3">
        <v>115</v>
      </c>
      <c r="G195" s="3">
        <v>111</v>
      </c>
      <c r="H195" s="3">
        <v>16</v>
      </c>
      <c r="I195" s="11">
        <v>0.11799999999999999</v>
      </c>
      <c r="J195" s="11">
        <v>0.26100000000000001</v>
      </c>
      <c r="K195" s="11">
        <v>0.27400000000000002</v>
      </c>
      <c r="L195" s="11">
        <v>0.34899999999999998</v>
      </c>
      <c r="M195" s="11">
        <v>0.28699999999999998</v>
      </c>
      <c r="N195" s="11">
        <v>0.377</v>
      </c>
      <c r="O195" s="11">
        <v>0.56100000000000005</v>
      </c>
      <c r="P195" s="11">
        <v>0.40200000000000002</v>
      </c>
      <c r="Q195" s="11">
        <v>167</v>
      </c>
      <c r="R195" s="11">
        <v>4.8</v>
      </c>
      <c r="S195" s="11">
        <v>56.9</v>
      </c>
      <c r="T195" s="11">
        <v>-8.4</v>
      </c>
      <c r="U195" s="11">
        <v>7.8</v>
      </c>
      <c r="V195" s="11"/>
      <c r="W195" s="11"/>
      <c r="X195" s="11"/>
    </row>
    <row r="196" spans="1:24" x14ac:dyDescent="0.25">
      <c r="A196" s="3">
        <v>2014</v>
      </c>
      <c r="B196" s="3" t="s">
        <v>85</v>
      </c>
      <c r="C196" s="3">
        <v>3</v>
      </c>
      <c r="D196" s="3">
        <v>15</v>
      </c>
      <c r="E196" s="3">
        <v>1</v>
      </c>
      <c r="F196" s="3">
        <v>1</v>
      </c>
      <c r="G196" s="3">
        <v>1</v>
      </c>
      <c r="H196" s="3">
        <v>0</v>
      </c>
      <c r="I196" s="11">
        <v>0.2</v>
      </c>
      <c r="J196" s="11">
        <v>0.13300000000000001</v>
      </c>
      <c r="K196" s="11">
        <v>0.25</v>
      </c>
      <c r="L196" s="11">
        <v>0</v>
      </c>
      <c r="M196" s="11">
        <v>8.3000000000000004E-2</v>
      </c>
      <c r="N196" s="11">
        <v>0.26700000000000002</v>
      </c>
      <c r="O196" s="11">
        <v>0.33300000000000002</v>
      </c>
      <c r="P196" s="11">
        <v>0.28000000000000003</v>
      </c>
      <c r="Q196" s="11">
        <v>82</v>
      </c>
      <c r="R196" s="11"/>
      <c r="S196" s="11"/>
      <c r="T196" s="11"/>
      <c r="U196" s="11"/>
      <c r="V196" s="11"/>
      <c r="W196" s="11"/>
      <c r="X196" s="11"/>
    </row>
    <row r="197" spans="1:24" x14ac:dyDescent="0.25">
      <c r="A197" s="3">
        <v>2015</v>
      </c>
      <c r="B197" s="3" t="s">
        <v>103</v>
      </c>
      <c r="C197" s="3">
        <v>148</v>
      </c>
      <c r="D197" s="3">
        <v>675</v>
      </c>
      <c r="E197" s="3">
        <v>31</v>
      </c>
      <c r="F197" s="3">
        <v>110</v>
      </c>
      <c r="G197" s="3">
        <v>93</v>
      </c>
      <c r="H197" s="3">
        <v>21</v>
      </c>
      <c r="I197" s="11">
        <v>0.128</v>
      </c>
      <c r="J197" s="11">
        <v>0.215</v>
      </c>
      <c r="K197" s="11">
        <v>0.24</v>
      </c>
      <c r="L197" s="11">
        <v>0.34699999999999998</v>
      </c>
      <c r="M197" s="11">
        <v>0.29699999999999999</v>
      </c>
      <c r="N197" s="11">
        <v>0.39300000000000002</v>
      </c>
      <c r="O197" s="11">
        <v>0.53700000000000003</v>
      </c>
      <c r="P197" s="11">
        <v>0.40300000000000002</v>
      </c>
      <c r="Q197" s="11">
        <v>167</v>
      </c>
      <c r="R197" s="11">
        <v>3.2</v>
      </c>
      <c r="S197" s="11">
        <v>53.3</v>
      </c>
      <c r="T197" s="11">
        <v>4</v>
      </c>
      <c r="U197" s="11">
        <v>8.6999999999999993</v>
      </c>
      <c r="V197" s="11"/>
      <c r="W197" s="11"/>
      <c r="X197" s="11"/>
    </row>
    <row r="198" spans="1:24" x14ac:dyDescent="0.25">
      <c r="A198" s="3" t="s">
        <v>104</v>
      </c>
      <c r="B198" s="3" t="s">
        <v>105</v>
      </c>
      <c r="C198" s="3">
        <v>493</v>
      </c>
      <c r="D198" s="3">
        <v>2195</v>
      </c>
      <c r="E198" s="3">
        <v>98</v>
      </c>
      <c r="F198" s="3">
        <v>373</v>
      </c>
      <c r="G198" s="3">
        <v>307</v>
      </c>
      <c r="H198" s="3">
        <v>102</v>
      </c>
      <c r="I198" s="11">
        <v>0.123</v>
      </c>
      <c r="J198" s="11">
        <v>0.223</v>
      </c>
      <c r="K198" s="11">
        <v>0.24399999999999999</v>
      </c>
      <c r="L198" s="11">
        <v>0.36099999999999999</v>
      </c>
      <c r="M198" s="11">
        <v>0.30499999999999999</v>
      </c>
      <c r="N198" s="11">
        <v>0.39500000000000002</v>
      </c>
      <c r="O198" s="11">
        <v>0.54900000000000004</v>
      </c>
      <c r="P198" s="11">
        <v>0.40400000000000003</v>
      </c>
      <c r="Q198" s="11">
        <v>165</v>
      </c>
      <c r="R198" s="11">
        <v>27.1</v>
      </c>
      <c r="S198" s="11">
        <v>189.5</v>
      </c>
      <c r="T198" s="11">
        <v>10.3</v>
      </c>
      <c r="U198" s="11">
        <v>29.1</v>
      </c>
      <c r="V198" s="11"/>
      <c r="W198" s="11"/>
      <c r="X198" s="11"/>
    </row>
    <row r="199" spans="1:24" x14ac:dyDescent="0.25">
      <c r="A199" s="3" t="s">
        <v>455</v>
      </c>
      <c r="B199" s="3" t="s">
        <v>105</v>
      </c>
      <c r="C199" s="3">
        <v>3</v>
      </c>
      <c r="D199" s="3">
        <v>15</v>
      </c>
      <c r="E199" s="3">
        <v>1</v>
      </c>
      <c r="F199" s="3">
        <v>1</v>
      </c>
      <c r="G199" s="3">
        <v>1</v>
      </c>
      <c r="H199" s="3">
        <v>0</v>
      </c>
      <c r="I199" s="11">
        <v>0.2</v>
      </c>
      <c r="J199" s="11">
        <v>0.13300000000000001</v>
      </c>
      <c r="K199" s="11">
        <v>0.25</v>
      </c>
      <c r="L199" s="11">
        <v>0</v>
      </c>
      <c r="M199" s="11">
        <v>8.3000000000000004E-2</v>
      </c>
      <c r="N199" s="11">
        <v>0.26700000000000002</v>
      </c>
      <c r="O199" s="11">
        <v>0.33300000000000002</v>
      </c>
      <c r="P199" s="11">
        <v>0.28000000000000003</v>
      </c>
      <c r="Q199" s="11">
        <v>82</v>
      </c>
      <c r="R199" s="11"/>
      <c r="S199" s="11"/>
      <c r="T199" s="11"/>
      <c r="U199" s="11"/>
      <c r="V199" s="11"/>
      <c r="W199" s="11"/>
      <c r="X199" s="11"/>
    </row>
    <row r="200" spans="1:24" x14ac:dyDescent="0.25">
      <c r="A200" s="3"/>
      <c r="B200" s="3"/>
      <c r="C200" s="3"/>
      <c r="D200" s="3"/>
      <c r="E200" s="3"/>
      <c r="F200" s="3"/>
      <c r="G200" s="3"/>
      <c r="H200" s="3"/>
      <c r="I200" s="11"/>
      <c r="J200" s="11"/>
      <c r="K200" s="11"/>
      <c r="L200" s="11"/>
      <c r="M200" s="11"/>
      <c r="N200" s="11"/>
      <c r="O200" s="11"/>
      <c r="P200" s="11"/>
      <c r="Q200" s="11"/>
      <c r="R200" s="11"/>
      <c r="S200" s="11"/>
      <c r="T200" s="11"/>
      <c r="U200" s="11"/>
      <c r="V200" s="11"/>
      <c r="W200" s="11"/>
      <c r="X200" s="11"/>
    </row>
    <row r="201" spans="1:24" x14ac:dyDescent="0.25">
      <c r="A201" s="3" t="s">
        <v>233</v>
      </c>
      <c r="B201" s="3"/>
      <c r="C201" s="3"/>
      <c r="D201" s="3"/>
      <c r="E201" s="3"/>
      <c r="F201" s="3"/>
      <c r="G201" s="3"/>
      <c r="H201" s="3"/>
      <c r="I201" s="11"/>
      <c r="J201" s="11"/>
      <c r="K201" s="11"/>
      <c r="L201" s="11"/>
      <c r="M201" s="11"/>
      <c r="N201" s="11"/>
      <c r="O201" s="11"/>
      <c r="P201" s="11"/>
      <c r="Q201" s="11"/>
      <c r="R201" s="11"/>
      <c r="S201" s="11"/>
      <c r="T201" s="11"/>
      <c r="U201" s="11"/>
      <c r="V201" s="11"/>
      <c r="W201" s="11"/>
      <c r="X201" s="11"/>
    </row>
    <row r="202" spans="1:24" x14ac:dyDescent="0.25">
      <c r="A202" s="3" t="s">
        <v>534</v>
      </c>
      <c r="B202" s="3"/>
      <c r="C202" s="3"/>
      <c r="D202" s="3"/>
      <c r="E202" s="3"/>
      <c r="F202" s="3"/>
      <c r="G202" s="3"/>
      <c r="H202" s="3"/>
      <c r="I202" s="11"/>
      <c r="J202" s="11"/>
      <c r="K202" s="11"/>
      <c r="L202" s="11"/>
      <c r="M202" s="11"/>
      <c r="N202" s="11"/>
      <c r="O202" s="11"/>
      <c r="P202" s="11"/>
      <c r="Q202" s="11"/>
      <c r="R202" s="11"/>
      <c r="S202" s="11"/>
      <c r="T202" s="11"/>
      <c r="U202" s="11"/>
      <c r="V202" s="11"/>
      <c r="W202" s="11"/>
      <c r="X202" s="11"/>
    </row>
    <row r="203" spans="1:24" x14ac:dyDescent="0.25">
      <c r="A203" s="3" t="s">
        <v>44</v>
      </c>
      <c r="B203" s="3" t="s">
        <v>38</v>
      </c>
      <c r="C203" s="3" t="s">
        <v>45</v>
      </c>
      <c r="D203" s="3" t="s">
        <v>1</v>
      </c>
      <c r="E203" s="3" t="s">
        <v>2</v>
      </c>
      <c r="F203" s="3" t="s">
        <v>46</v>
      </c>
      <c r="G203" s="3" t="s">
        <v>4</v>
      </c>
      <c r="H203" s="3" t="s">
        <v>5</v>
      </c>
      <c r="I203" s="11" t="s">
        <v>6</v>
      </c>
      <c r="J203" s="11" t="s">
        <v>7</v>
      </c>
      <c r="K203" s="11" t="s">
        <v>10</v>
      </c>
      <c r="L203" s="11" t="s">
        <v>11</v>
      </c>
      <c r="M203" s="11" t="s">
        <v>12</v>
      </c>
      <c r="N203" s="11" t="s">
        <v>47</v>
      </c>
      <c r="O203" s="11" t="s">
        <v>13</v>
      </c>
      <c r="P203" s="11" t="s">
        <v>14</v>
      </c>
      <c r="Q203" s="11" t="s">
        <v>15</v>
      </c>
      <c r="R203" s="11" t="s">
        <v>48</v>
      </c>
      <c r="S203" s="11" t="s">
        <v>49</v>
      </c>
      <c r="T203" s="11" t="s">
        <v>16</v>
      </c>
      <c r="U203" s="11" t="s">
        <v>17</v>
      </c>
      <c r="V203" s="11" t="s">
        <v>18</v>
      </c>
      <c r="W203" s="11"/>
      <c r="X203" s="11"/>
    </row>
    <row r="204" spans="1:24" x14ac:dyDescent="0.25">
      <c r="A204" s="3">
        <v>2009</v>
      </c>
      <c r="B204" s="3" t="s">
        <v>554</v>
      </c>
      <c r="C204" s="3">
        <v>39</v>
      </c>
      <c r="D204" s="3">
        <v>164</v>
      </c>
      <c r="E204" s="3">
        <v>187</v>
      </c>
      <c r="F204" s="3">
        <v>59</v>
      </c>
      <c r="G204" s="3">
        <v>44</v>
      </c>
      <c r="H204" s="3">
        <v>7</v>
      </c>
      <c r="I204" s="11">
        <v>7</v>
      </c>
      <c r="J204" s="11">
        <v>1</v>
      </c>
      <c r="K204" s="11">
        <v>29</v>
      </c>
      <c r="L204" s="11">
        <v>25</v>
      </c>
      <c r="M204" s="11">
        <v>18</v>
      </c>
      <c r="N204" s="11">
        <v>0</v>
      </c>
      <c r="O204" s="11">
        <v>28</v>
      </c>
      <c r="P204" s="11">
        <v>0</v>
      </c>
      <c r="Q204" s="11">
        <v>2</v>
      </c>
      <c r="R204" s="11">
        <v>3</v>
      </c>
      <c r="S204" s="11">
        <v>2</v>
      </c>
      <c r="T204" s="11">
        <v>13</v>
      </c>
      <c r="U204" s="11">
        <v>2</v>
      </c>
      <c r="V204" s="11">
        <v>0.36</v>
      </c>
      <c r="W204" s="11"/>
      <c r="X204" s="11"/>
    </row>
    <row r="205" spans="1:24" x14ac:dyDescent="0.25">
      <c r="A205" s="3">
        <v>2009</v>
      </c>
      <c r="B205" s="3" t="s">
        <v>555</v>
      </c>
      <c r="C205" s="3">
        <v>5</v>
      </c>
      <c r="D205" s="3">
        <v>15</v>
      </c>
      <c r="E205" s="3">
        <v>20</v>
      </c>
      <c r="F205" s="3">
        <v>4</v>
      </c>
      <c r="G205" s="3">
        <v>4</v>
      </c>
      <c r="H205" s="3">
        <v>0</v>
      </c>
      <c r="I205" s="11">
        <v>0</v>
      </c>
      <c r="J205" s="11">
        <v>0</v>
      </c>
      <c r="K205" s="11">
        <v>1</v>
      </c>
      <c r="L205" s="11">
        <v>0</v>
      </c>
      <c r="M205" s="11">
        <v>4</v>
      </c>
      <c r="N205" s="11">
        <v>0</v>
      </c>
      <c r="O205" s="11">
        <v>6</v>
      </c>
      <c r="P205" s="11">
        <v>0</v>
      </c>
      <c r="Q205" s="11">
        <v>0</v>
      </c>
      <c r="R205" s="11">
        <v>1</v>
      </c>
      <c r="S205" s="11">
        <v>0</v>
      </c>
      <c r="T205" s="11">
        <v>0</v>
      </c>
      <c r="U205" s="11">
        <v>0</v>
      </c>
      <c r="V205" s="11">
        <v>0.26700000000000002</v>
      </c>
      <c r="W205" s="11"/>
      <c r="X205" s="11"/>
    </row>
    <row r="206" spans="1:24" x14ac:dyDescent="0.25">
      <c r="A206" s="3">
        <v>2010</v>
      </c>
      <c r="B206" s="3" t="s">
        <v>555</v>
      </c>
      <c r="C206" s="3">
        <v>81</v>
      </c>
      <c r="D206" s="3">
        <v>312</v>
      </c>
      <c r="E206" s="3">
        <v>368</v>
      </c>
      <c r="F206" s="3">
        <v>113</v>
      </c>
      <c r="G206" s="3">
        <v>81</v>
      </c>
      <c r="H206" s="3">
        <v>19</v>
      </c>
      <c r="I206" s="11">
        <v>7</v>
      </c>
      <c r="J206" s="11">
        <v>6</v>
      </c>
      <c r="K206" s="11">
        <v>76</v>
      </c>
      <c r="L206" s="11">
        <v>39</v>
      </c>
      <c r="M206" s="11">
        <v>46</v>
      </c>
      <c r="N206" s="11">
        <v>2</v>
      </c>
      <c r="O206" s="11">
        <v>52</v>
      </c>
      <c r="P206" s="11">
        <v>7</v>
      </c>
      <c r="Q206" s="11">
        <v>1</v>
      </c>
      <c r="R206" s="11">
        <v>2</v>
      </c>
      <c r="S206" s="11">
        <v>1</v>
      </c>
      <c r="T206" s="11">
        <v>45</v>
      </c>
      <c r="U206" s="11">
        <v>9</v>
      </c>
      <c r="V206" s="11">
        <v>0.36199999999999999</v>
      </c>
      <c r="W206" s="11"/>
      <c r="X206" s="11"/>
    </row>
    <row r="207" spans="1:24" x14ac:dyDescent="0.25">
      <c r="A207" s="3">
        <v>2010</v>
      </c>
      <c r="B207" s="3" t="s">
        <v>556</v>
      </c>
      <c r="C207" s="3">
        <v>50</v>
      </c>
      <c r="D207" s="3">
        <v>196</v>
      </c>
      <c r="E207" s="3">
        <v>232</v>
      </c>
      <c r="F207" s="3">
        <v>60</v>
      </c>
      <c r="G207" s="3">
        <v>45</v>
      </c>
      <c r="H207" s="3">
        <v>10</v>
      </c>
      <c r="I207" s="11">
        <v>1</v>
      </c>
      <c r="J207" s="11">
        <v>4</v>
      </c>
      <c r="K207" s="11">
        <v>30</v>
      </c>
      <c r="L207" s="11">
        <v>19</v>
      </c>
      <c r="M207" s="11">
        <v>27</v>
      </c>
      <c r="N207" s="11">
        <v>1</v>
      </c>
      <c r="O207" s="11">
        <v>33</v>
      </c>
      <c r="P207" s="11">
        <v>1</v>
      </c>
      <c r="Q207" s="11">
        <v>3</v>
      </c>
      <c r="R207" s="11">
        <v>5</v>
      </c>
      <c r="S207" s="11">
        <v>2</v>
      </c>
      <c r="T207" s="11">
        <v>11</v>
      </c>
      <c r="U207" s="11">
        <v>6</v>
      </c>
      <c r="V207" s="11">
        <v>0.30599999999999999</v>
      </c>
      <c r="W207" s="11"/>
      <c r="X207" s="11"/>
    </row>
    <row r="208" spans="1:24" x14ac:dyDescent="0.25">
      <c r="A208" s="3">
        <v>2011</v>
      </c>
      <c r="B208" s="3" t="s">
        <v>557</v>
      </c>
      <c r="C208" s="3">
        <v>25</v>
      </c>
      <c r="D208" s="3">
        <v>106</v>
      </c>
      <c r="E208" s="3">
        <v>111</v>
      </c>
      <c r="F208" s="3">
        <v>26</v>
      </c>
      <c r="G208" s="3">
        <v>20</v>
      </c>
      <c r="H208" s="3">
        <v>5</v>
      </c>
      <c r="I208" s="11">
        <v>0</v>
      </c>
      <c r="J208" s="11">
        <v>1</v>
      </c>
      <c r="K208" s="11">
        <v>12</v>
      </c>
      <c r="L208" s="11">
        <v>5</v>
      </c>
      <c r="M208" s="11">
        <v>5</v>
      </c>
      <c r="N208" s="11">
        <v>0</v>
      </c>
      <c r="O208" s="11">
        <v>33</v>
      </c>
      <c r="P208" s="11">
        <v>0</v>
      </c>
      <c r="Q208" s="11">
        <v>0</v>
      </c>
      <c r="R208" s="11">
        <v>0</v>
      </c>
      <c r="S208" s="11">
        <v>3</v>
      </c>
      <c r="T208" s="11">
        <v>3</v>
      </c>
      <c r="U208" s="11">
        <v>1</v>
      </c>
      <c r="V208" s="11">
        <v>0.245</v>
      </c>
      <c r="W208" s="11"/>
      <c r="X208" s="11"/>
    </row>
    <row r="209" spans="1:24" x14ac:dyDescent="0.25">
      <c r="A209" s="3">
        <v>2011</v>
      </c>
      <c r="B209" s="3" t="s">
        <v>558</v>
      </c>
      <c r="C209" s="3">
        <v>91</v>
      </c>
      <c r="D209" s="3">
        <v>353</v>
      </c>
      <c r="E209" s="3">
        <v>412</v>
      </c>
      <c r="F209" s="3">
        <v>115</v>
      </c>
      <c r="G209" s="3">
        <v>73</v>
      </c>
      <c r="H209" s="3">
        <v>18</v>
      </c>
      <c r="I209" s="11">
        <v>13</v>
      </c>
      <c r="J209" s="11">
        <v>11</v>
      </c>
      <c r="K209" s="11">
        <v>82</v>
      </c>
      <c r="L209" s="11">
        <v>38</v>
      </c>
      <c r="M209" s="11">
        <v>45</v>
      </c>
      <c r="N209" s="11">
        <v>1</v>
      </c>
      <c r="O209" s="11">
        <v>76</v>
      </c>
      <c r="P209" s="11">
        <v>9</v>
      </c>
      <c r="Q209" s="11">
        <v>1</v>
      </c>
      <c r="R209" s="11">
        <v>4</v>
      </c>
      <c r="S209" s="11">
        <v>2</v>
      </c>
      <c r="T209" s="11">
        <v>33</v>
      </c>
      <c r="U209" s="11">
        <v>10</v>
      </c>
      <c r="V209" s="11">
        <v>0.32600000000000001</v>
      </c>
      <c r="W209" s="11"/>
      <c r="X209" s="11"/>
    </row>
    <row r="210" spans="1:24" x14ac:dyDescent="0.25">
      <c r="A210" s="3">
        <v>2011</v>
      </c>
      <c r="B210" s="3" t="s">
        <v>85</v>
      </c>
      <c r="C210" s="3">
        <v>40</v>
      </c>
      <c r="D210" s="3">
        <v>123</v>
      </c>
      <c r="E210" s="3">
        <v>135</v>
      </c>
      <c r="F210" s="3">
        <v>27</v>
      </c>
      <c r="G210" s="3">
        <v>16</v>
      </c>
      <c r="H210" s="3">
        <v>6</v>
      </c>
      <c r="I210" s="11">
        <v>0</v>
      </c>
      <c r="J210" s="11">
        <v>5</v>
      </c>
      <c r="K210" s="11">
        <v>20</v>
      </c>
      <c r="L210" s="11">
        <v>16</v>
      </c>
      <c r="M210" s="11">
        <v>9</v>
      </c>
      <c r="N210" s="11">
        <v>0</v>
      </c>
      <c r="O210" s="11">
        <v>30</v>
      </c>
      <c r="P210" s="11">
        <v>2</v>
      </c>
      <c r="Q210" s="11">
        <v>1</v>
      </c>
      <c r="R210" s="11">
        <v>0</v>
      </c>
      <c r="S210" s="11">
        <v>2</v>
      </c>
      <c r="T210" s="11">
        <v>4</v>
      </c>
      <c r="U210" s="11">
        <v>0</v>
      </c>
      <c r="V210" s="11">
        <v>0.22</v>
      </c>
      <c r="W210" s="11"/>
      <c r="X210" s="11"/>
    </row>
    <row r="211" spans="1:24" x14ac:dyDescent="0.25">
      <c r="A211" s="3">
        <v>2012</v>
      </c>
      <c r="B211" s="3" t="s">
        <v>559</v>
      </c>
      <c r="C211" s="3">
        <v>20</v>
      </c>
      <c r="D211" s="3">
        <v>77</v>
      </c>
      <c r="E211" s="3">
        <v>93</v>
      </c>
      <c r="F211" s="3">
        <v>31</v>
      </c>
      <c r="G211" s="3">
        <v>21</v>
      </c>
      <c r="H211" s="3">
        <v>4</v>
      </c>
      <c r="I211" s="11">
        <v>5</v>
      </c>
      <c r="J211" s="11">
        <v>1</v>
      </c>
      <c r="K211" s="11">
        <v>21</v>
      </c>
      <c r="L211" s="11">
        <v>13</v>
      </c>
      <c r="M211" s="11">
        <v>11</v>
      </c>
      <c r="N211" s="11">
        <v>0</v>
      </c>
      <c r="O211" s="11">
        <v>16</v>
      </c>
      <c r="P211" s="11">
        <v>1</v>
      </c>
      <c r="Q211" s="11">
        <v>3</v>
      </c>
      <c r="R211" s="11">
        <v>1</v>
      </c>
      <c r="S211" s="11">
        <v>1</v>
      </c>
      <c r="T211" s="11">
        <v>6</v>
      </c>
      <c r="U211" s="11">
        <v>1</v>
      </c>
      <c r="V211" s="11">
        <v>0.40300000000000002</v>
      </c>
      <c r="W211" s="11"/>
      <c r="X211" s="11"/>
    </row>
    <row r="212" spans="1:24" x14ac:dyDescent="0.25">
      <c r="A212" s="3">
        <v>2012</v>
      </c>
      <c r="B212" s="3" t="s">
        <v>85</v>
      </c>
      <c r="C212" s="3">
        <v>139</v>
      </c>
      <c r="D212" s="3">
        <v>559</v>
      </c>
      <c r="E212" s="3">
        <v>639</v>
      </c>
      <c r="F212" s="3">
        <v>182</v>
      </c>
      <c r="G212" s="3">
        <v>117</v>
      </c>
      <c r="H212" s="3">
        <v>27</v>
      </c>
      <c r="I212" s="11">
        <v>8</v>
      </c>
      <c r="J212" s="11">
        <v>30</v>
      </c>
      <c r="K212" s="11">
        <v>129</v>
      </c>
      <c r="L212" s="11">
        <v>83</v>
      </c>
      <c r="M212" s="11">
        <v>67</v>
      </c>
      <c r="N212" s="11">
        <v>4</v>
      </c>
      <c r="O212" s="11">
        <v>139</v>
      </c>
      <c r="P212" s="11">
        <v>6</v>
      </c>
      <c r="Q212" s="11">
        <v>7</v>
      </c>
      <c r="R212" s="11">
        <v>0</v>
      </c>
      <c r="S212" s="11">
        <v>7</v>
      </c>
      <c r="T212" s="11">
        <v>49</v>
      </c>
      <c r="U212" s="11">
        <v>5</v>
      </c>
      <c r="V212" s="11">
        <v>0.32600000000000001</v>
      </c>
      <c r="W212" s="11"/>
      <c r="X212" s="11"/>
    </row>
    <row r="213" spans="1:24" x14ac:dyDescent="0.25">
      <c r="A213" s="3">
        <v>2013</v>
      </c>
      <c r="B213" s="3" t="s">
        <v>85</v>
      </c>
      <c r="C213" s="3">
        <v>157</v>
      </c>
      <c r="D213" s="3">
        <v>589</v>
      </c>
      <c r="E213" s="3">
        <v>716</v>
      </c>
      <c r="F213" s="3">
        <v>190</v>
      </c>
      <c r="G213" s="3">
        <v>115</v>
      </c>
      <c r="H213" s="3">
        <v>39</v>
      </c>
      <c r="I213" s="11">
        <v>9</v>
      </c>
      <c r="J213" s="11">
        <v>27</v>
      </c>
      <c r="K213" s="11">
        <v>109</v>
      </c>
      <c r="L213" s="11">
        <v>97</v>
      </c>
      <c r="M213" s="11">
        <v>110</v>
      </c>
      <c r="N213" s="11">
        <v>10</v>
      </c>
      <c r="O213" s="11">
        <v>136</v>
      </c>
      <c r="P213" s="11">
        <v>9</v>
      </c>
      <c r="Q213" s="11">
        <v>8</v>
      </c>
      <c r="R213" s="11">
        <v>0</v>
      </c>
      <c r="S213" s="11">
        <v>8</v>
      </c>
      <c r="T213" s="11">
        <v>33</v>
      </c>
      <c r="U213" s="11">
        <v>7</v>
      </c>
      <c r="V213" s="11">
        <v>0.32300000000000001</v>
      </c>
      <c r="W213" s="11"/>
      <c r="X213" s="11"/>
    </row>
    <row r="214" spans="1:24" x14ac:dyDescent="0.25">
      <c r="A214" s="3">
        <v>2014</v>
      </c>
      <c r="B214" s="3" t="s">
        <v>85</v>
      </c>
      <c r="C214" s="3">
        <v>157</v>
      </c>
      <c r="D214" s="3">
        <v>602</v>
      </c>
      <c r="E214" s="3">
        <v>705</v>
      </c>
      <c r="F214" s="3">
        <v>173</v>
      </c>
      <c r="G214" s="3">
        <v>89</v>
      </c>
      <c r="H214" s="3">
        <v>39</v>
      </c>
      <c r="I214" s="11">
        <v>9</v>
      </c>
      <c r="J214" s="11">
        <v>36</v>
      </c>
      <c r="K214" s="11">
        <v>115</v>
      </c>
      <c r="L214" s="11">
        <v>111</v>
      </c>
      <c r="M214" s="11">
        <v>83</v>
      </c>
      <c r="N214" s="11">
        <v>6</v>
      </c>
      <c r="O214" s="11">
        <v>184</v>
      </c>
      <c r="P214" s="11">
        <v>10</v>
      </c>
      <c r="Q214" s="11">
        <v>10</v>
      </c>
      <c r="R214" s="11">
        <v>0</v>
      </c>
      <c r="S214" s="11">
        <v>6</v>
      </c>
      <c r="T214" s="11">
        <v>16</v>
      </c>
      <c r="U214" s="11">
        <v>2</v>
      </c>
      <c r="V214" s="11">
        <v>0.28699999999999998</v>
      </c>
      <c r="W214" s="11"/>
      <c r="X214" s="11"/>
    </row>
    <row r="215" spans="1:24" x14ac:dyDescent="0.25">
      <c r="A215" s="3">
        <v>2014</v>
      </c>
      <c r="B215" s="3" t="s">
        <v>85</v>
      </c>
      <c r="C215" s="3">
        <v>3</v>
      </c>
      <c r="D215" s="3">
        <v>12</v>
      </c>
      <c r="E215" s="3">
        <v>15</v>
      </c>
      <c r="F215" s="3">
        <v>1</v>
      </c>
      <c r="G215" s="3">
        <v>0</v>
      </c>
      <c r="H215" s="3">
        <v>0</v>
      </c>
      <c r="I215" s="11">
        <v>0</v>
      </c>
      <c r="J215" s="11">
        <v>1</v>
      </c>
      <c r="K215" s="11">
        <v>1</v>
      </c>
      <c r="L215" s="11">
        <v>1</v>
      </c>
      <c r="M215" s="11">
        <v>3</v>
      </c>
      <c r="N215" s="11">
        <v>0</v>
      </c>
      <c r="O215" s="11">
        <v>2</v>
      </c>
      <c r="P215" s="11">
        <v>0</v>
      </c>
      <c r="Q215" s="11">
        <v>0</v>
      </c>
      <c r="R215" s="11">
        <v>0</v>
      </c>
      <c r="S215" s="11">
        <v>0</v>
      </c>
      <c r="T215" s="11">
        <v>0</v>
      </c>
      <c r="U215" s="11">
        <v>1</v>
      </c>
      <c r="V215" s="11">
        <v>8.3000000000000004E-2</v>
      </c>
      <c r="W215" s="11"/>
      <c r="X215" s="11"/>
    </row>
    <row r="216" spans="1:24" x14ac:dyDescent="0.25">
      <c r="A216" s="3">
        <v>2015</v>
      </c>
      <c r="B216" s="3" t="s">
        <v>103</v>
      </c>
      <c r="C216" s="3">
        <v>148</v>
      </c>
      <c r="D216" s="3">
        <v>572</v>
      </c>
      <c r="E216" s="3">
        <v>675</v>
      </c>
      <c r="F216" s="3">
        <v>170</v>
      </c>
      <c r="G216" s="3">
        <v>101</v>
      </c>
      <c r="H216" s="3">
        <v>32</v>
      </c>
      <c r="I216" s="11">
        <v>6</v>
      </c>
      <c r="J216" s="11">
        <v>31</v>
      </c>
      <c r="K216" s="11">
        <v>110</v>
      </c>
      <c r="L216" s="11">
        <v>93</v>
      </c>
      <c r="M216" s="11">
        <v>86</v>
      </c>
      <c r="N216" s="11">
        <v>6</v>
      </c>
      <c r="O216" s="11">
        <v>145</v>
      </c>
      <c r="P216" s="11">
        <v>7</v>
      </c>
      <c r="Q216" s="11">
        <v>5</v>
      </c>
      <c r="R216" s="11">
        <v>4</v>
      </c>
      <c r="S216" s="11"/>
      <c r="T216" s="11">
        <v>21</v>
      </c>
      <c r="U216" s="11">
        <v>8</v>
      </c>
      <c r="V216" s="11">
        <v>0.29699999999999999</v>
      </c>
      <c r="W216" s="11"/>
      <c r="X216" s="11"/>
    </row>
    <row r="217" spans="1:24" x14ac:dyDescent="0.25">
      <c r="A217" s="3" t="s">
        <v>104</v>
      </c>
      <c r="B217" s="3" t="s">
        <v>105</v>
      </c>
      <c r="C217" s="3">
        <v>493</v>
      </c>
      <c r="D217" s="3">
        <v>1873</v>
      </c>
      <c r="E217" s="3">
        <v>2195</v>
      </c>
      <c r="F217" s="3">
        <v>572</v>
      </c>
      <c r="G217" s="3">
        <v>337</v>
      </c>
      <c r="H217" s="3">
        <v>111</v>
      </c>
      <c r="I217" s="11">
        <v>26</v>
      </c>
      <c r="J217" s="11">
        <v>98</v>
      </c>
      <c r="K217" s="11">
        <v>373</v>
      </c>
      <c r="L217" s="11">
        <v>307</v>
      </c>
      <c r="M217" s="11">
        <v>269</v>
      </c>
      <c r="N217" s="11">
        <v>20</v>
      </c>
      <c r="O217" s="11">
        <v>489</v>
      </c>
      <c r="P217" s="11">
        <v>27</v>
      </c>
      <c r="Q217" s="11">
        <v>26</v>
      </c>
      <c r="R217" s="11">
        <v>0</v>
      </c>
      <c r="S217" s="11">
        <v>23</v>
      </c>
      <c r="T217" s="11">
        <v>102</v>
      </c>
      <c r="U217" s="11">
        <v>14</v>
      </c>
      <c r="V217" s="11">
        <v>0.30499999999999999</v>
      </c>
      <c r="W217" s="11"/>
      <c r="X217" s="11"/>
    </row>
    <row r="218" spans="1:24" x14ac:dyDescent="0.25">
      <c r="A218" s="3" t="s">
        <v>455</v>
      </c>
      <c r="B218" s="3" t="s">
        <v>105</v>
      </c>
      <c r="C218" s="3">
        <v>3</v>
      </c>
      <c r="D218" s="3">
        <v>12</v>
      </c>
      <c r="E218" s="3">
        <v>15</v>
      </c>
      <c r="F218" s="3">
        <v>1</v>
      </c>
      <c r="G218" s="3">
        <v>0</v>
      </c>
      <c r="H218" s="3">
        <v>0</v>
      </c>
      <c r="I218" s="11">
        <v>0</v>
      </c>
      <c r="J218" s="11">
        <v>1</v>
      </c>
      <c r="K218" s="11">
        <v>1</v>
      </c>
      <c r="L218" s="11">
        <v>1</v>
      </c>
      <c r="M218" s="11">
        <v>3</v>
      </c>
      <c r="N218" s="11">
        <v>0</v>
      </c>
      <c r="O218" s="11">
        <v>2</v>
      </c>
      <c r="P218" s="11">
        <v>0</v>
      </c>
      <c r="Q218" s="11">
        <v>0</v>
      </c>
      <c r="R218" s="11">
        <v>0</v>
      </c>
      <c r="S218" s="11">
        <v>0</v>
      </c>
      <c r="T218" s="11">
        <v>0</v>
      </c>
      <c r="U218" s="11">
        <v>1</v>
      </c>
      <c r="V218" s="11">
        <v>8.3000000000000004E-2</v>
      </c>
      <c r="W218" s="11"/>
      <c r="X218" s="11"/>
    </row>
    <row r="219" spans="1:24" x14ac:dyDescent="0.25">
      <c r="A219" s="3"/>
      <c r="B219" s="3"/>
      <c r="C219" s="3"/>
      <c r="D219" s="3"/>
      <c r="E219" s="3"/>
      <c r="F219" s="3"/>
      <c r="G219" s="3"/>
      <c r="H219" s="3"/>
      <c r="I219" s="11"/>
      <c r="J219" s="11"/>
      <c r="K219" s="11"/>
      <c r="L219" s="11"/>
      <c r="M219" s="11"/>
      <c r="N219" s="11"/>
      <c r="O219" s="11"/>
      <c r="P219" s="11"/>
      <c r="Q219" s="11"/>
      <c r="R219" s="11"/>
      <c r="S219" s="11"/>
      <c r="T219" s="11"/>
      <c r="U219" s="11"/>
      <c r="V219" s="11"/>
      <c r="W219" s="11"/>
      <c r="X219" s="11"/>
    </row>
    <row r="220" spans="1:24" x14ac:dyDescent="0.25">
      <c r="A220" s="3" t="s">
        <v>234</v>
      </c>
      <c r="B220" s="3"/>
      <c r="C220" s="3"/>
      <c r="D220" s="3"/>
      <c r="E220" s="3"/>
      <c r="F220" s="3"/>
      <c r="G220" s="3"/>
      <c r="H220" s="3"/>
      <c r="I220" s="11"/>
      <c r="J220" s="11"/>
      <c r="K220" s="11"/>
      <c r="L220" s="11"/>
      <c r="M220" s="11"/>
      <c r="N220" s="11"/>
      <c r="O220" s="11"/>
      <c r="P220" s="11"/>
      <c r="Q220" s="11"/>
      <c r="R220" s="11"/>
      <c r="S220" s="11"/>
      <c r="T220" s="11"/>
      <c r="U220" s="11"/>
      <c r="V220" s="11"/>
      <c r="W220" s="11"/>
      <c r="X220" s="11"/>
    </row>
    <row r="221" spans="1:24" x14ac:dyDescent="0.25">
      <c r="A221" s="3" t="s">
        <v>535</v>
      </c>
      <c r="B221" s="3"/>
      <c r="C221" s="3"/>
      <c r="D221" s="3"/>
      <c r="E221" s="3"/>
      <c r="F221" s="3"/>
      <c r="G221" s="3"/>
      <c r="H221" s="3"/>
      <c r="I221" s="11"/>
      <c r="J221" s="11"/>
      <c r="K221" s="11"/>
      <c r="L221" s="11"/>
      <c r="M221" s="11"/>
      <c r="N221" s="11"/>
      <c r="O221" s="11"/>
      <c r="P221" s="11"/>
      <c r="Q221" s="11"/>
      <c r="R221" s="11"/>
      <c r="S221" s="11"/>
      <c r="T221" s="11"/>
      <c r="U221" s="11"/>
      <c r="V221" s="11"/>
      <c r="W221" s="11"/>
      <c r="X221" s="11"/>
    </row>
    <row r="222" spans="1:24" x14ac:dyDescent="0.25">
      <c r="A222" s="3" t="s">
        <v>44</v>
      </c>
      <c r="B222" s="3" t="s">
        <v>38</v>
      </c>
      <c r="C222" s="3" t="s">
        <v>29</v>
      </c>
      <c r="D222" s="3" t="s">
        <v>30</v>
      </c>
      <c r="E222" s="3" t="s">
        <v>242</v>
      </c>
      <c r="F222" s="3" t="s">
        <v>18</v>
      </c>
      <c r="G222" s="3" t="s">
        <v>19</v>
      </c>
      <c r="H222" s="3" t="s">
        <v>20</v>
      </c>
      <c r="I222" s="11" t="s">
        <v>21</v>
      </c>
      <c r="J222" s="11" t="s">
        <v>95</v>
      </c>
      <c r="K222" s="11" t="s">
        <v>243</v>
      </c>
      <c r="L222" s="11" t="s">
        <v>31</v>
      </c>
      <c r="M222" s="11" t="s">
        <v>244</v>
      </c>
      <c r="N222" s="11" t="s">
        <v>245</v>
      </c>
      <c r="O222" s="11" t="s">
        <v>246</v>
      </c>
      <c r="P222" s="11" t="s">
        <v>247</v>
      </c>
      <c r="Q222" s="11" t="s">
        <v>96</v>
      </c>
      <c r="R222" s="11" t="s">
        <v>97</v>
      </c>
      <c r="S222" s="11"/>
      <c r="T222" s="11"/>
      <c r="U222" s="11"/>
      <c r="V222" s="11"/>
      <c r="W222" s="11"/>
      <c r="X222" s="11"/>
    </row>
    <row r="223" spans="1:24" x14ac:dyDescent="0.25">
      <c r="A223" s="3">
        <v>2009</v>
      </c>
      <c r="B223" s="3" t="s">
        <v>554</v>
      </c>
      <c r="C223" s="10">
        <v>9.6000000000000002E-2</v>
      </c>
      <c r="D223" s="10">
        <v>0.15</v>
      </c>
      <c r="E223" s="3">
        <v>0.64</v>
      </c>
      <c r="F223" s="3">
        <v>0.36</v>
      </c>
      <c r="G223" s="3">
        <v>0.41799999999999998</v>
      </c>
      <c r="H223" s="3">
        <v>0.50600000000000001</v>
      </c>
      <c r="I223" s="11">
        <v>0.92500000000000004</v>
      </c>
      <c r="J223" s="11">
        <v>0.14599999999999999</v>
      </c>
      <c r="K223" s="11">
        <v>8</v>
      </c>
      <c r="L223" s="11">
        <v>0.42299999999999999</v>
      </c>
      <c r="M223" s="11"/>
      <c r="N223" s="11">
        <v>1.4</v>
      </c>
      <c r="O223" s="11">
        <v>39</v>
      </c>
      <c r="P223" s="11">
        <v>13.2</v>
      </c>
      <c r="Q223" s="11">
        <v>0.42399999999999999</v>
      </c>
      <c r="R223" s="11">
        <v>151</v>
      </c>
      <c r="S223" s="11"/>
      <c r="T223" s="11"/>
      <c r="U223" s="11"/>
      <c r="V223" s="11"/>
      <c r="W223" s="11"/>
      <c r="X223" s="11"/>
    </row>
    <row r="224" spans="1:24" x14ac:dyDescent="0.25">
      <c r="A224" s="3">
        <v>2009</v>
      </c>
      <c r="B224" s="3" t="s">
        <v>555</v>
      </c>
      <c r="C224" s="10">
        <v>0.2</v>
      </c>
      <c r="D224" s="10">
        <v>0.3</v>
      </c>
      <c r="E224" s="3">
        <v>0.67</v>
      </c>
      <c r="F224" s="3">
        <v>0.26700000000000002</v>
      </c>
      <c r="G224" s="3">
        <v>0.42099999999999999</v>
      </c>
      <c r="H224" s="3">
        <v>0.26700000000000002</v>
      </c>
      <c r="I224" s="11">
        <v>0.68799999999999994</v>
      </c>
      <c r="J224" s="11">
        <v>0</v>
      </c>
      <c r="K224" s="11">
        <v>0.3</v>
      </c>
      <c r="L224" s="11">
        <v>0.44400000000000001</v>
      </c>
      <c r="M224" s="11"/>
      <c r="N224" s="11">
        <v>0</v>
      </c>
      <c r="O224" s="11">
        <v>3</v>
      </c>
      <c r="P224" s="11">
        <v>0.4</v>
      </c>
      <c r="Q224" s="11">
        <v>0.35099999999999998</v>
      </c>
      <c r="R224" s="11">
        <v>115</v>
      </c>
      <c r="S224" s="11"/>
      <c r="T224" s="11"/>
      <c r="U224" s="11"/>
      <c r="V224" s="11"/>
      <c r="W224" s="11"/>
      <c r="X224" s="11"/>
    </row>
    <row r="225" spans="1:24" x14ac:dyDescent="0.25">
      <c r="A225" s="3">
        <v>2010</v>
      </c>
      <c r="B225" s="3" t="s">
        <v>555</v>
      </c>
      <c r="C225" s="10">
        <v>0.125</v>
      </c>
      <c r="D225" s="10">
        <v>0.14099999999999999</v>
      </c>
      <c r="E225" s="3">
        <v>0.88</v>
      </c>
      <c r="F225" s="3">
        <v>0.36199999999999999</v>
      </c>
      <c r="G225" s="3">
        <v>0.45400000000000001</v>
      </c>
      <c r="H225" s="3">
        <v>0.52600000000000002</v>
      </c>
      <c r="I225" s="11">
        <v>0.97899999999999998</v>
      </c>
      <c r="J225" s="11">
        <v>0.16300000000000001</v>
      </c>
      <c r="K225" s="11">
        <v>9.1</v>
      </c>
      <c r="L225" s="11">
        <v>0.42</v>
      </c>
      <c r="M225" s="11"/>
      <c r="N225" s="11">
        <v>5</v>
      </c>
      <c r="O225" s="11">
        <v>79</v>
      </c>
      <c r="P225" s="11">
        <v>33.200000000000003</v>
      </c>
      <c r="Q225" s="11">
        <v>0.44500000000000001</v>
      </c>
      <c r="R225" s="11">
        <v>173</v>
      </c>
      <c r="S225" s="11"/>
      <c r="T225" s="11"/>
      <c r="U225" s="11"/>
      <c r="V225" s="11"/>
      <c r="W225" s="11"/>
      <c r="X225" s="11"/>
    </row>
    <row r="226" spans="1:24" x14ac:dyDescent="0.25">
      <c r="A226" s="3">
        <v>2010</v>
      </c>
      <c r="B226" s="3" t="s">
        <v>556</v>
      </c>
      <c r="C226" s="10">
        <v>0.11600000000000001</v>
      </c>
      <c r="D226" s="10">
        <v>0.14199999999999999</v>
      </c>
      <c r="E226" s="3">
        <v>0.82</v>
      </c>
      <c r="F226" s="3">
        <v>0.30599999999999999</v>
      </c>
      <c r="G226" s="3">
        <v>0.38800000000000001</v>
      </c>
      <c r="H226" s="3">
        <v>0.42899999999999999</v>
      </c>
      <c r="I226" s="11">
        <v>0.81599999999999995</v>
      </c>
      <c r="J226" s="11">
        <v>0.122</v>
      </c>
      <c r="K226" s="11">
        <v>5.2</v>
      </c>
      <c r="L226" s="11">
        <v>0.34599999999999997</v>
      </c>
      <c r="M226" s="11"/>
      <c r="N226" s="11">
        <v>-0.5</v>
      </c>
      <c r="O226" s="11">
        <v>36</v>
      </c>
      <c r="P226" s="11">
        <v>5</v>
      </c>
      <c r="Q226" s="11">
        <v>0.36799999999999999</v>
      </c>
      <c r="R226" s="11">
        <v>116</v>
      </c>
      <c r="S226" s="11"/>
      <c r="T226" s="11"/>
      <c r="U226" s="11"/>
      <c r="V226" s="11"/>
      <c r="W226" s="11"/>
      <c r="X226" s="11"/>
    </row>
    <row r="227" spans="1:24" x14ac:dyDescent="0.25">
      <c r="A227" s="3">
        <v>2011</v>
      </c>
      <c r="B227" s="3" t="s">
        <v>557</v>
      </c>
      <c r="C227" s="10">
        <v>4.4999999999999998E-2</v>
      </c>
      <c r="D227" s="10">
        <v>0.29699999999999999</v>
      </c>
      <c r="E227" s="3">
        <v>0.15</v>
      </c>
      <c r="F227" s="3">
        <v>0.245</v>
      </c>
      <c r="G227" s="3">
        <v>0.27900000000000003</v>
      </c>
      <c r="H227" s="3">
        <v>0.32100000000000001</v>
      </c>
      <c r="I227" s="11">
        <v>0.6</v>
      </c>
      <c r="J227" s="11">
        <v>7.4999999999999997E-2</v>
      </c>
      <c r="K227" s="11">
        <v>4.5</v>
      </c>
      <c r="L227" s="11">
        <v>0.34699999999999998</v>
      </c>
      <c r="M227" s="11"/>
      <c r="N227" s="11">
        <v>0.1</v>
      </c>
      <c r="O227" s="11">
        <v>8</v>
      </c>
      <c r="P227" s="11">
        <v>-9.3000000000000007</v>
      </c>
      <c r="Q227" s="11">
        <v>0.27300000000000002</v>
      </c>
      <c r="R227" s="11">
        <v>45</v>
      </c>
      <c r="S227" s="11"/>
      <c r="T227" s="11"/>
      <c r="U227" s="11"/>
      <c r="V227" s="11"/>
      <c r="W227" s="11"/>
      <c r="X227" s="11"/>
    </row>
    <row r="228" spans="1:24" x14ac:dyDescent="0.25">
      <c r="A228" s="3">
        <v>2011</v>
      </c>
      <c r="B228" s="3" t="s">
        <v>558</v>
      </c>
      <c r="C228" s="10">
        <v>0.109</v>
      </c>
      <c r="D228" s="10">
        <v>0.184</v>
      </c>
      <c r="E228" s="3">
        <v>0.59</v>
      </c>
      <c r="F228" s="3">
        <v>0.32600000000000001</v>
      </c>
      <c r="G228" s="3">
        <v>0.41399999999999998</v>
      </c>
      <c r="H228" s="3">
        <v>0.54400000000000004</v>
      </c>
      <c r="I228" s="11">
        <v>0.95799999999999996</v>
      </c>
      <c r="J228" s="11">
        <v>0.218</v>
      </c>
      <c r="K228" s="11">
        <v>8.6999999999999993</v>
      </c>
      <c r="L228" s="11">
        <v>0.39</v>
      </c>
      <c r="M228" s="11"/>
      <c r="N228" s="11">
        <v>1.9</v>
      </c>
      <c r="O228" s="11">
        <v>82</v>
      </c>
      <c r="P228" s="11">
        <v>29.5</v>
      </c>
      <c r="Q228" s="11">
        <v>0.42099999999999999</v>
      </c>
      <c r="R228" s="11">
        <v>156</v>
      </c>
      <c r="S228" s="11"/>
      <c r="T228" s="11"/>
      <c r="U228" s="11"/>
      <c r="V228" s="11"/>
      <c r="W228" s="11"/>
      <c r="X228" s="11"/>
    </row>
    <row r="229" spans="1:24" x14ac:dyDescent="0.25">
      <c r="A229" s="3">
        <v>2011</v>
      </c>
      <c r="B229" s="3" t="s">
        <v>85</v>
      </c>
      <c r="C229" s="10">
        <v>6.7000000000000004E-2</v>
      </c>
      <c r="D229" s="10">
        <v>0.222</v>
      </c>
      <c r="E229" s="3">
        <v>0.3</v>
      </c>
      <c r="F229" s="3">
        <v>0.22</v>
      </c>
      <c r="G229" s="3">
        <v>0.28100000000000003</v>
      </c>
      <c r="H229" s="3">
        <v>0.39</v>
      </c>
      <c r="I229" s="11">
        <v>0.67200000000000004</v>
      </c>
      <c r="J229" s="11">
        <v>0.17100000000000001</v>
      </c>
      <c r="K229" s="11">
        <v>6</v>
      </c>
      <c r="L229" s="11">
        <v>0.247</v>
      </c>
      <c r="M229" s="11">
        <v>1.5</v>
      </c>
      <c r="N229" s="11">
        <v>0.7</v>
      </c>
      <c r="O229" s="11">
        <v>13</v>
      </c>
      <c r="P229" s="11">
        <v>-2.1</v>
      </c>
      <c r="Q229" s="11">
        <v>0.29599999999999999</v>
      </c>
      <c r="R229" s="11">
        <v>87</v>
      </c>
      <c r="S229" s="11"/>
      <c r="T229" s="11"/>
      <c r="U229" s="11"/>
      <c r="V229" s="11"/>
      <c r="W229" s="11"/>
      <c r="X229" s="11"/>
    </row>
    <row r="230" spans="1:24" x14ac:dyDescent="0.25">
      <c r="A230" s="3">
        <v>2011</v>
      </c>
      <c r="B230" s="3" t="s">
        <v>248</v>
      </c>
      <c r="C230" s="10">
        <v>8.1000000000000003E-2</v>
      </c>
      <c r="D230" s="10">
        <v>0.186</v>
      </c>
      <c r="E230" s="3">
        <v>0.44</v>
      </c>
      <c r="F230" s="3">
        <v>0.255</v>
      </c>
      <c r="G230" s="3">
        <v>0.32100000000000001</v>
      </c>
      <c r="H230" s="3">
        <v>0.39900000000000002</v>
      </c>
      <c r="I230" s="11">
        <v>0.72</v>
      </c>
      <c r="J230" s="11">
        <v>0.14399999999999999</v>
      </c>
      <c r="K230" s="11">
        <v>5.0999999999999996</v>
      </c>
      <c r="L230" s="11">
        <v>0.29499999999999998</v>
      </c>
      <c r="M230" s="11"/>
      <c r="N230" s="11"/>
      <c r="O230" s="11"/>
      <c r="P230" s="11"/>
      <c r="Q230" s="11">
        <v>0.316</v>
      </c>
      <c r="R230" s="11"/>
      <c r="S230" s="11"/>
      <c r="T230" s="11"/>
      <c r="U230" s="11"/>
      <c r="V230" s="11"/>
      <c r="W230" s="11"/>
      <c r="X230" s="11"/>
    </row>
    <row r="231" spans="1:24" x14ac:dyDescent="0.25">
      <c r="A231" s="3">
        <v>2012</v>
      </c>
      <c r="B231" s="3" t="s">
        <v>559</v>
      </c>
      <c r="C231" s="10">
        <v>0.11799999999999999</v>
      </c>
      <c r="D231" s="10">
        <v>0.17199999999999999</v>
      </c>
      <c r="E231" s="3">
        <v>0.69</v>
      </c>
      <c r="F231" s="3">
        <v>0.40300000000000002</v>
      </c>
      <c r="G231" s="3">
        <v>0.46700000000000003</v>
      </c>
      <c r="H231" s="3">
        <v>0.623</v>
      </c>
      <c r="I231" s="11">
        <v>1.091</v>
      </c>
      <c r="J231" s="11">
        <v>0.221</v>
      </c>
      <c r="K231" s="11">
        <v>8.6</v>
      </c>
      <c r="L231" s="11">
        <v>0.47599999999999998</v>
      </c>
      <c r="M231" s="11"/>
      <c r="N231" s="11">
        <v>0.7</v>
      </c>
      <c r="O231" s="11">
        <v>22</v>
      </c>
      <c r="P231" s="11">
        <v>9.8000000000000007</v>
      </c>
      <c r="Q231" s="11">
        <v>0.46400000000000002</v>
      </c>
      <c r="R231" s="11">
        <v>179</v>
      </c>
      <c r="S231" s="11"/>
      <c r="T231" s="11"/>
      <c r="U231" s="11"/>
      <c r="V231" s="11"/>
      <c r="W231" s="11"/>
      <c r="X231" s="11"/>
    </row>
    <row r="232" spans="1:24" x14ac:dyDescent="0.25">
      <c r="A232" s="3">
        <v>2012</v>
      </c>
      <c r="B232" s="3" t="s">
        <v>85</v>
      </c>
      <c r="C232" s="10">
        <v>0.105</v>
      </c>
      <c r="D232" s="10">
        <v>0.218</v>
      </c>
      <c r="E232" s="3">
        <v>0.48</v>
      </c>
      <c r="F232" s="3">
        <v>0.32600000000000001</v>
      </c>
      <c r="G232" s="3">
        <v>0.39900000000000002</v>
      </c>
      <c r="H232" s="3">
        <v>0.56399999999999995</v>
      </c>
      <c r="I232" s="11">
        <v>0.96299999999999997</v>
      </c>
      <c r="J232" s="11">
        <v>0.23799999999999999</v>
      </c>
      <c r="K232" s="11">
        <v>8.6</v>
      </c>
      <c r="L232" s="11">
        <v>0.38300000000000001</v>
      </c>
      <c r="M232" s="11">
        <v>5</v>
      </c>
      <c r="N232" s="11">
        <v>7</v>
      </c>
      <c r="O232" s="11">
        <v>121</v>
      </c>
      <c r="P232" s="11">
        <v>48.2</v>
      </c>
      <c r="Q232" s="11">
        <v>0.40899999999999997</v>
      </c>
      <c r="R232" s="11">
        <v>167</v>
      </c>
      <c r="S232" s="11"/>
      <c r="T232" s="11"/>
      <c r="U232" s="11"/>
      <c r="V232" s="11"/>
      <c r="W232" s="11"/>
      <c r="X232" s="11"/>
    </row>
    <row r="233" spans="1:24" x14ac:dyDescent="0.25">
      <c r="A233" s="3">
        <v>2012</v>
      </c>
      <c r="B233" s="3" t="s">
        <v>248</v>
      </c>
      <c r="C233" s="10">
        <v>0.08</v>
      </c>
      <c r="D233" s="10">
        <v>0.19800000000000001</v>
      </c>
      <c r="E233" s="3">
        <v>0.4</v>
      </c>
      <c r="F233" s="3">
        <v>0.255</v>
      </c>
      <c r="G233" s="3">
        <v>0.31900000000000001</v>
      </c>
      <c r="H233" s="3">
        <v>0.40500000000000003</v>
      </c>
      <c r="I233" s="11">
        <v>0.72399999999999998</v>
      </c>
      <c r="J233" s="11">
        <v>0.151</v>
      </c>
      <c r="K233" s="11">
        <v>5.2</v>
      </c>
      <c r="L233" s="11">
        <v>0.29699999999999999</v>
      </c>
      <c r="M233" s="11"/>
      <c r="N233" s="11"/>
      <c r="O233" s="11"/>
      <c r="P233" s="11"/>
      <c r="Q233" s="11">
        <v>0.315</v>
      </c>
      <c r="R233" s="11"/>
      <c r="S233" s="11"/>
      <c r="T233" s="11"/>
      <c r="U233" s="11"/>
      <c r="V233" s="11"/>
      <c r="W233" s="11"/>
      <c r="X233" s="11"/>
    </row>
    <row r="234" spans="1:24" x14ac:dyDescent="0.25">
      <c r="A234" s="3">
        <v>2013</v>
      </c>
      <c r="B234" s="3" t="s">
        <v>85</v>
      </c>
      <c r="C234" s="10">
        <v>0.154</v>
      </c>
      <c r="D234" s="10">
        <v>0.19</v>
      </c>
      <c r="E234" s="3">
        <v>0.81</v>
      </c>
      <c r="F234" s="3">
        <v>0.32300000000000001</v>
      </c>
      <c r="G234" s="3">
        <v>0.432</v>
      </c>
      <c r="H234" s="3">
        <v>0.55700000000000005</v>
      </c>
      <c r="I234" s="11">
        <v>0.98799999999999999</v>
      </c>
      <c r="J234" s="11">
        <v>0.23400000000000001</v>
      </c>
      <c r="K234" s="11">
        <v>6.8</v>
      </c>
      <c r="L234" s="11">
        <v>0.376</v>
      </c>
      <c r="M234" s="11">
        <v>5</v>
      </c>
      <c r="N234" s="11">
        <v>3.1</v>
      </c>
      <c r="O234" s="11">
        <v>140</v>
      </c>
      <c r="P234" s="11">
        <v>61.1</v>
      </c>
      <c r="Q234" s="11">
        <v>0.42299999999999999</v>
      </c>
      <c r="R234" s="11">
        <v>176</v>
      </c>
      <c r="S234" s="11"/>
      <c r="T234" s="11"/>
      <c r="U234" s="11"/>
      <c r="V234" s="11"/>
      <c r="W234" s="11"/>
      <c r="X234" s="11"/>
    </row>
    <row r="235" spans="1:24" x14ac:dyDescent="0.25">
      <c r="A235" s="3">
        <v>2013</v>
      </c>
      <c r="B235" s="3" t="s">
        <v>248</v>
      </c>
      <c r="C235" s="10">
        <v>7.9000000000000001E-2</v>
      </c>
      <c r="D235" s="10">
        <v>0.19900000000000001</v>
      </c>
      <c r="E235" s="3">
        <v>0.4</v>
      </c>
      <c r="F235" s="3">
        <v>0.253</v>
      </c>
      <c r="G235" s="3">
        <v>0.318</v>
      </c>
      <c r="H235" s="3">
        <v>0.39600000000000002</v>
      </c>
      <c r="I235" s="11">
        <v>0.71399999999999997</v>
      </c>
      <c r="J235" s="11">
        <v>0.14299999999999999</v>
      </c>
      <c r="K235" s="11">
        <v>4.9000000000000004</v>
      </c>
      <c r="L235" s="11">
        <v>0.29699999999999999</v>
      </c>
      <c r="M235" s="11"/>
      <c r="N235" s="11"/>
      <c r="O235" s="11"/>
      <c r="P235" s="11"/>
      <c r="Q235" s="11">
        <v>0.314</v>
      </c>
      <c r="R235" s="11"/>
      <c r="S235" s="11"/>
      <c r="T235" s="11"/>
      <c r="U235" s="11"/>
      <c r="V235" s="11"/>
      <c r="W235" s="11"/>
      <c r="X235" s="11"/>
    </row>
    <row r="236" spans="1:24" x14ac:dyDescent="0.25">
      <c r="A236" s="3">
        <v>2014</v>
      </c>
      <c r="B236" s="3" t="s">
        <v>85</v>
      </c>
      <c r="C236" s="10">
        <v>0.11799999999999999</v>
      </c>
      <c r="D236" s="10">
        <v>0.26100000000000001</v>
      </c>
      <c r="E236" s="3">
        <v>0.45</v>
      </c>
      <c r="F236" s="3">
        <v>0.28699999999999998</v>
      </c>
      <c r="G236" s="3">
        <v>0.377</v>
      </c>
      <c r="H236" s="3">
        <v>0.56100000000000005</v>
      </c>
      <c r="I236" s="11">
        <v>0.93899999999999995</v>
      </c>
      <c r="J236" s="11">
        <v>0.27400000000000002</v>
      </c>
      <c r="K236" s="11">
        <v>7</v>
      </c>
      <c r="L236" s="11">
        <v>0.34899999999999998</v>
      </c>
      <c r="M236" s="11">
        <v>3</v>
      </c>
      <c r="N236" s="11">
        <v>1.8</v>
      </c>
      <c r="O236" s="11">
        <v>126</v>
      </c>
      <c r="P236" s="11">
        <v>49.9</v>
      </c>
      <c r="Q236" s="11">
        <v>0.40200000000000002</v>
      </c>
      <c r="R236" s="11">
        <v>167</v>
      </c>
      <c r="S236" s="11"/>
      <c r="T236" s="11"/>
      <c r="U236" s="11"/>
      <c r="V236" s="11"/>
      <c r="W236" s="11"/>
      <c r="X236" s="11"/>
    </row>
    <row r="237" spans="1:24" x14ac:dyDescent="0.25">
      <c r="A237" s="3">
        <v>2014</v>
      </c>
      <c r="B237" s="3" t="s">
        <v>85</v>
      </c>
      <c r="C237" s="10">
        <v>0.2</v>
      </c>
      <c r="D237" s="10">
        <v>0.13300000000000001</v>
      </c>
      <c r="E237" s="3">
        <v>1.5</v>
      </c>
      <c r="F237" s="3">
        <v>8.3000000000000004E-2</v>
      </c>
      <c r="G237" s="3">
        <v>0.26700000000000002</v>
      </c>
      <c r="H237" s="3">
        <v>0.33300000000000002</v>
      </c>
      <c r="I237" s="11">
        <v>0.6</v>
      </c>
      <c r="J237" s="11">
        <v>0.25</v>
      </c>
      <c r="K237" s="11">
        <v>2.1</v>
      </c>
      <c r="L237" s="11">
        <v>0</v>
      </c>
      <c r="M237" s="11"/>
      <c r="N237" s="11">
        <v>-0.4</v>
      </c>
      <c r="O237" s="11">
        <v>1</v>
      </c>
      <c r="P237" s="11">
        <v>-0.3</v>
      </c>
      <c r="Q237" s="11">
        <v>0.28000000000000003</v>
      </c>
      <c r="R237" s="11">
        <v>82</v>
      </c>
      <c r="S237" s="11"/>
      <c r="T237" s="11"/>
      <c r="U237" s="11"/>
      <c r="V237" s="11"/>
      <c r="W237" s="11"/>
      <c r="X237" s="11"/>
    </row>
    <row r="238" spans="1:24" x14ac:dyDescent="0.25">
      <c r="A238" s="3">
        <v>2014</v>
      </c>
      <c r="B238" s="3" t="s">
        <v>248</v>
      </c>
      <c r="C238" s="10">
        <v>7.5999999999999998E-2</v>
      </c>
      <c r="D238" s="10">
        <v>0.20399999999999999</v>
      </c>
      <c r="E238" s="3">
        <v>0.37</v>
      </c>
      <c r="F238" s="3">
        <v>0.251</v>
      </c>
      <c r="G238" s="3">
        <v>0.314</v>
      </c>
      <c r="H238" s="3">
        <v>0.38600000000000001</v>
      </c>
      <c r="I238" s="11">
        <v>0.7</v>
      </c>
      <c r="J238" s="11">
        <v>0.13500000000000001</v>
      </c>
      <c r="K238" s="11">
        <v>5</v>
      </c>
      <c r="L238" s="11">
        <v>0.29899999999999999</v>
      </c>
      <c r="M238" s="11"/>
      <c r="N238" s="11"/>
      <c r="O238" s="11"/>
      <c r="P238" s="11"/>
      <c r="Q238" s="11">
        <v>0.31</v>
      </c>
      <c r="R238" s="11"/>
      <c r="S238" s="11"/>
      <c r="T238" s="11"/>
      <c r="U238" s="11"/>
      <c r="V238" s="11"/>
      <c r="W238" s="11"/>
      <c r="X238" s="11"/>
    </row>
    <row r="239" spans="1:24" x14ac:dyDescent="0.25">
      <c r="A239" s="3">
        <v>2015</v>
      </c>
      <c r="B239" s="3" t="s">
        <v>103</v>
      </c>
      <c r="C239" s="10">
        <v>0.128</v>
      </c>
      <c r="D239" s="10">
        <v>0.215</v>
      </c>
      <c r="E239" s="3">
        <v>0.59</v>
      </c>
      <c r="F239" s="3">
        <v>0.29699999999999999</v>
      </c>
      <c r="G239" s="3">
        <v>0.39300000000000002</v>
      </c>
      <c r="H239" s="3">
        <v>0.53700000000000003</v>
      </c>
      <c r="I239" s="11">
        <v>0.93</v>
      </c>
      <c r="J239" s="11">
        <v>0.24</v>
      </c>
      <c r="K239" s="11">
        <v>6</v>
      </c>
      <c r="L239" s="11">
        <v>0.34699999999999998</v>
      </c>
      <c r="M239" s="11">
        <v>2.8</v>
      </c>
      <c r="N239" s="11">
        <v>0.4</v>
      </c>
      <c r="O239" s="11">
        <v>121</v>
      </c>
      <c r="P239" s="11">
        <v>48</v>
      </c>
      <c r="Q239" s="11">
        <v>0.40300000000000002</v>
      </c>
      <c r="R239" s="11">
        <v>167</v>
      </c>
      <c r="S239" s="11"/>
      <c r="T239" s="11"/>
      <c r="U239" s="11"/>
      <c r="V239" s="11"/>
      <c r="W239" s="11"/>
      <c r="X239" s="11"/>
    </row>
    <row r="240" spans="1:24" x14ac:dyDescent="0.25">
      <c r="A240" s="3" t="s">
        <v>104</v>
      </c>
      <c r="B240" s="3" t="s">
        <v>105</v>
      </c>
      <c r="C240" s="10">
        <v>0.123</v>
      </c>
      <c r="D240" s="10">
        <v>0.223</v>
      </c>
      <c r="E240" s="3">
        <v>0.55000000000000004</v>
      </c>
      <c r="F240" s="3">
        <v>0.30499999999999999</v>
      </c>
      <c r="G240" s="3">
        <v>0.39500000000000002</v>
      </c>
      <c r="H240" s="3">
        <v>0.54900000000000004</v>
      </c>
      <c r="I240" s="11">
        <v>0.94499999999999995</v>
      </c>
      <c r="J240" s="11">
        <v>0.24399999999999999</v>
      </c>
      <c r="K240" s="11">
        <v>7.5</v>
      </c>
      <c r="L240" s="11">
        <v>0.36099999999999999</v>
      </c>
      <c r="M240" s="11">
        <v>14.5</v>
      </c>
      <c r="N240" s="11">
        <v>12.6</v>
      </c>
      <c r="O240" s="11">
        <v>399</v>
      </c>
      <c r="P240" s="11">
        <v>157.1</v>
      </c>
      <c r="Q240" s="11">
        <v>0.40400000000000003</v>
      </c>
      <c r="R240" s="11">
        <v>165</v>
      </c>
      <c r="S240" s="11"/>
      <c r="T240" s="11"/>
      <c r="U240" s="11"/>
      <c r="V240" s="11"/>
      <c r="W240" s="11"/>
      <c r="X240" s="11"/>
    </row>
    <row r="241" spans="1:24" x14ac:dyDescent="0.25">
      <c r="A241" s="3" t="s">
        <v>455</v>
      </c>
      <c r="B241" s="3" t="s">
        <v>105</v>
      </c>
      <c r="C241" s="10">
        <v>0.2</v>
      </c>
      <c r="D241" s="10">
        <v>0.13300000000000001</v>
      </c>
      <c r="E241" s="3">
        <v>1.5</v>
      </c>
      <c r="F241" s="3">
        <v>8.3000000000000004E-2</v>
      </c>
      <c r="G241" s="3">
        <v>0.26700000000000002</v>
      </c>
      <c r="H241" s="3">
        <v>0.33300000000000002</v>
      </c>
      <c r="I241" s="11">
        <v>0.6</v>
      </c>
      <c r="J241" s="11">
        <v>0.25</v>
      </c>
      <c r="K241" s="11">
        <v>2.1</v>
      </c>
      <c r="L241" s="11">
        <v>0</v>
      </c>
      <c r="M241" s="11"/>
      <c r="N241" s="11">
        <v>-0.4</v>
      </c>
      <c r="O241" s="11">
        <v>1</v>
      </c>
      <c r="P241" s="11">
        <v>-0.3</v>
      </c>
      <c r="Q241" s="11">
        <v>0.28000000000000003</v>
      </c>
      <c r="R241" s="11">
        <v>82</v>
      </c>
      <c r="S241" s="11"/>
      <c r="T241" s="11"/>
      <c r="U241" s="11"/>
      <c r="V241" s="11"/>
      <c r="W241" s="11"/>
      <c r="X241" s="11"/>
    </row>
    <row r="242" spans="1:24" x14ac:dyDescent="0.25">
      <c r="A242" s="3"/>
      <c r="B242" s="3"/>
      <c r="C242" s="10"/>
      <c r="D242" s="10"/>
      <c r="E242" s="3"/>
      <c r="F242" s="3"/>
      <c r="G242" s="3"/>
      <c r="H242" s="3"/>
      <c r="I242" s="11"/>
      <c r="J242" s="11"/>
      <c r="K242" s="11"/>
      <c r="L242" s="11"/>
      <c r="M242" s="11"/>
      <c r="N242" s="11"/>
      <c r="O242" s="11"/>
      <c r="P242" s="11"/>
      <c r="Q242" s="11"/>
      <c r="R242" s="11"/>
      <c r="S242" s="11"/>
      <c r="T242" s="11"/>
      <c r="U242" s="11"/>
      <c r="V242" s="11"/>
      <c r="W242" s="11"/>
      <c r="X242" s="11"/>
    </row>
    <row r="243" spans="1:24" x14ac:dyDescent="0.25">
      <c r="A243" s="3" t="s">
        <v>235</v>
      </c>
      <c r="B243" s="3"/>
      <c r="C243" s="10"/>
      <c r="D243" s="10"/>
      <c r="E243" s="3"/>
      <c r="F243" s="3"/>
      <c r="G243" s="3"/>
      <c r="H243" s="3"/>
      <c r="I243" s="11"/>
      <c r="J243" s="11"/>
      <c r="K243" s="11"/>
      <c r="L243" s="11"/>
      <c r="M243" s="11"/>
      <c r="N243" s="11"/>
      <c r="O243" s="11"/>
      <c r="P243" s="11"/>
      <c r="Q243" s="11"/>
      <c r="R243" s="11"/>
      <c r="S243" s="11"/>
      <c r="T243" s="11"/>
      <c r="U243" s="11"/>
      <c r="V243" s="11"/>
      <c r="W243" s="11"/>
      <c r="X243" s="11"/>
    </row>
    <row r="244" spans="1:24" x14ac:dyDescent="0.25">
      <c r="A244" s="3" t="s">
        <v>534</v>
      </c>
      <c r="B244" s="3"/>
      <c r="C244" s="10"/>
      <c r="D244" s="10"/>
      <c r="E244" s="3"/>
      <c r="F244" s="3"/>
      <c r="G244" s="3"/>
      <c r="H244" s="3"/>
      <c r="I244" s="11"/>
      <c r="J244" s="11"/>
      <c r="K244" s="11"/>
      <c r="L244" s="11"/>
      <c r="M244" s="11"/>
      <c r="N244" s="11"/>
      <c r="O244" s="11"/>
      <c r="P244" s="11"/>
      <c r="Q244" s="11"/>
      <c r="R244" s="11"/>
      <c r="S244" s="11"/>
      <c r="T244" s="11"/>
      <c r="U244" s="11"/>
      <c r="V244" s="11"/>
      <c r="W244" s="11"/>
      <c r="X244" s="11"/>
    </row>
    <row r="245" spans="1:24" x14ac:dyDescent="0.25">
      <c r="A245" s="3" t="s">
        <v>44</v>
      </c>
      <c r="B245" s="3" t="s">
        <v>38</v>
      </c>
      <c r="C245" s="10" t="s">
        <v>249</v>
      </c>
      <c r="D245" s="10" t="s">
        <v>33</v>
      </c>
      <c r="E245" s="3" t="s">
        <v>32</v>
      </c>
      <c r="F245" s="3" t="s">
        <v>34</v>
      </c>
      <c r="G245" s="3" t="s">
        <v>250</v>
      </c>
      <c r="H245" s="3" t="s">
        <v>35</v>
      </c>
      <c r="I245" s="11" t="s">
        <v>251</v>
      </c>
      <c r="J245" s="11" t="s">
        <v>252</v>
      </c>
      <c r="K245" s="11"/>
      <c r="L245" s="11"/>
      <c r="M245" s="11"/>
      <c r="N245" s="11"/>
      <c r="O245" s="11"/>
      <c r="P245" s="11"/>
      <c r="Q245" s="11"/>
      <c r="R245" s="11"/>
      <c r="S245" s="11"/>
      <c r="T245" s="11"/>
      <c r="U245" s="11"/>
      <c r="V245" s="11"/>
      <c r="W245" s="11"/>
      <c r="X245" s="11"/>
    </row>
    <row r="246" spans="1:24" x14ac:dyDescent="0.25">
      <c r="A246" s="3">
        <v>2011</v>
      </c>
      <c r="B246" s="3" t="s">
        <v>85</v>
      </c>
      <c r="C246" s="10">
        <v>0.97</v>
      </c>
      <c r="D246" s="10">
        <v>0.20699999999999999</v>
      </c>
      <c r="E246" s="10">
        <v>0.39100000000000001</v>
      </c>
      <c r="F246" s="10">
        <v>0.40200000000000002</v>
      </c>
      <c r="G246" s="10">
        <v>5.3999999999999999E-2</v>
      </c>
      <c r="H246" s="10">
        <v>0.13500000000000001</v>
      </c>
      <c r="I246" s="11">
        <v>8.3000000000000004E-2</v>
      </c>
      <c r="J246" s="11">
        <v>0.5</v>
      </c>
      <c r="K246" s="11"/>
      <c r="L246" s="11"/>
      <c r="M246" s="11"/>
      <c r="N246" s="11"/>
      <c r="O246" s="11"/>
      <c r="P246" s="11"/>
      <c r="Q246" s="11"/>
      <c r="R246" s="11"/>
      <c r="S246" s="11"/>
      <c r="T246" s="11"/>
      <c r="U246" s="11"/>
      <c r="V246" s="11"/>
      <c r="W246" s="11"/>
      <c r="X246" s="11"/>
    </row>
    <row r="247" spans="1:24" x14ac:dyDescent="0.25">
      <c r="A247" s="3">
        <v>2012</v>
      </c>
      <c r="B247" s="3" t="s">
        <v>85</v>
      </c>
      <c r="C247" s="10">
        <v>1.35</v>
      </c>
      <c r="D247" s="10">
        <v>0.22600000000000001</v>
      </c>
      <c r="E247" s="10">
        <v>0.44400000000000001</v>
      </c>
      <c r="F247" s="10">
        <v>0.33</v>
      </c>
      <c r="G247" s="10">
        <v>4.2999999999999997E-2</v>
      </c>
      <c r="H247" s="10">
        <v>0.216</v>
      </c>
      <c r="I247" s="11">
        <v>0.11799999999999999</v>
      </c>
      <c r="J247" s="11">
        <v>0.5</v>
      </c>
      <c r="K247" s="11"/>
      <c r="L247" s="11"/>
      <c r="M247" s="11"/>
      <c r="N247" s="11"/>
      <c r="O247" s="11"/>
      <c r="P247" s="11"/>
      <c r="Q247" s="11"/>
      <c r="R247" s="11"/>
      <c r="S247" s="11"/>
      <c r="T247" s="11"/>
      <c r="U247" s="11"/>
      <c r="V247" s="11"/>
      <c r="W247" s="11"/>
      <c r="X247" s="11"/>
    </row>
    <row r="248" spans="1:24" x14ac:dyDescent="0.25">
      <c r="A248" s="3">
        <v>2013</v>
      </c>
      <c r="B248" s="3" t="s">
        <v>85</v>
      </c>
      <c r="C248" s="10">
        <v>1.1599999999999999</v>
      </c>
      <c r="D248" s="10">
        <v>0.23</v>
      </c>
      <c r="E248" s="10">
        <v>0.41399999999999998</v>
      </c>
      <c r="F248" s="10">
        <v>0.35599999999999998</v>
      </c>
      <c r="G248" s="10">
        <v>3.6999999999999998E-2</v>
      </c>
      <c r="H248" s="10">
        <v>0.16500000000000001</v>
      </c>
      <c r="I248" s="11">
        <v>0.16200000000000001</v>
      </c>
      <c r="J248" s="11">
        <v>0</v>
      </c>
      <c r="K248" s="11"/>
      <c r="L248" s="11"/>
      <c r="M248" s="11"/>
      <c r="N248" s="11"/>
      <c r="O248" s="11"/>
      <c r="P248" s="11"/>
      <c r="Q248" s="11"/>
      <c r="R248" s="11"/>
      <c r="S248" s="11"/>
      <c r="T248" s="11"/>
      <c r="U248" s="11"/>
      <c r="V248" s="11"/>
      <c r="W248" s="11"/>
      <c r="X248" s="11"/>
    </row>
    <row r="249" spans="1:24" x14ac:dyDescent="0.25">
      <c r="A249" s="3">
        <v>2014</v>
      </c>
      <c r="B249" s="3" t="s">
        <v>85</v>
      </c>
      <c r="C249" s="10">
        <v>0.72</v>
      </c>
      <c r="D249" s="10">
        <v>0.189</v>
      </c>
      <c r="E249" s="10">
        <v>0.33900000000000002</v>
      </c>
      <c r="F249" s="10">
        <v>0.47199999999999998</v>
      </c>
      <c r="G249" s="10">
        <v>7.3999999999999996E-2</v>
      </c>
      <c r="H249" s="10">
        <v>0.17799999999999999</v>
      </c>
      <c r="I249" s="11">
        <v>0.159</v>
      </c>
      <c r="J249" s="11">
        <v>0</v>
      </c>
      <c r="K249" s="11"/>
      <c r="L249" s="11"/>
      <c r="M249" s="11"/>
      <c r="N249" s="11"/>
      <c r="O249" s="11"/>
      <c r="P249" s="11"/>
      <c r="Q249" s="11"/>
      <c r="R249" s="11"/>
      <c r="S249" s="11"/>
      <c r="T249" s="11"/>
      <c r="U249" s="11"/>
      <c r="V249" s="11"/>
      <c r="W249" s="11"/>
      <c r="X249" s="11"/>
    </row>
    <row r="250" spans="1:24" x14ac:dyDescent="0.25">
      <c r="A250" s="3">
        <v>2014</v>
      </c>
      <c r="B250" s="3" t="s">
        <v>85</v>
      </c>
      <c r="C250" s="10">
        <v>0.6</v>
      </c>
      <c r="D250" s="10">
        <v>0.2</v>
      </c>
      <c r="E250" s="10">
        <v>0.3</v>
      </c>
      <c r="F250" s="10">
        <v>0.5</v>
      </c>
      <c r="G250" s="10">
        <v>0.2</v>
      </c>
      <c r="H250" s="10">
        <v>0.2</v>
      </c>
      <c r="I250" s="11">
        <v>0</v>
      </c>
      <c r="J250" s="11">
        <v>0</v>
      </c>
      <c r="K250" s="11"/>
      <c r="L250" s="11"/>
      <c r="M250" s="11"/>
      <c r="N250" s="11"/>
      <c r="O250" s="11"/>
      <c r="P250" s="11"/>
      <c r="Q250" s="11"/>
      <c r="R250" s="11"/>
      <c r="S250" s="11"/>
      <c r="T250" s="11"/>
      <c r="U250" s="11"/>
      <c r="V250" s="11"/>
      <c r="W250" s="11"/>
      <c r="X250" s="11"/>
    </row>
    <row r="251" spans="1:24" x14ac:dyDescent="0.25">
      <c r="A251" s="3" t="s">
        <v>104</v>
      </c>
      <c r="B251" s="3" t="s">
        <v>105</v>
      </c>
      <c r="C251" s="10">
        <v>1.03</v>
      </c>
      <c r="D251" s="10">
        <v>0.215</v>
      </c>
      <c r="E251" s="10">
        <v>0.39900000000000002</v>
      </c>
      <c r="F251" s="10">
        <v>0.38700000000000001</v>
      </c>
      <c r="G251" s="10">
        <v>5.3999999999999999E-2</v>
      </c>
      <c r="H251" s="10">
        <v>0.18099999999999999</v>
      </c>
      <c r="I251" s="11">
        <v>0.14099999999999999</v>
      </c>
      <c r="J251" s="11">
        <v>0.5</v>
      </c>
      <c r="K251" s="11"/>
      <c r="L251" s="11"/>
      <c r="M251" s="11"/>
      <c r="N251" s="11"/>
      <c r="O251" s="11"/>
      <c r="P251" s="11"/>
      <c r="Q251" s="11"/>
      <c r="R251" s="11"/>
      <c r="S251" s="11"/>
      <c r="T251" s="11"/>
      <c r="U251" s="11"/>
      <c r="V251" s="11"/>
      <c r="W251" s="11"/>
      <c r="X251" s="11"/>
    </row>
    <row r="252" spans="1:24" x14ac:dyDescent="0.25">
      <c r="A252" s="3" t="s">
        <v>455</v>
      </c>
      <c r="B252" s="3" t="s">
        <v>105</v>
      </c>
      <c r="C252" s="10">
        <v>0.6</v>
      </c>
      <c r="D252" s="10">
        <v>0.2</v>
      </c>
      <c r="E252" s="10">
        <v>0.3</v>
      </c>
      <c r="F252" s="10">
        <v>0.5</v>
      </c>
      <c r="G252" s="10">
        <v>0.2</v>
      </c>
      <c r="H252" s="10">
        <v>0.2</v>
      </c>
      <c r="I252" s="11">
        <v>0</v>
      </c>
      <c r="J252" s="11">
        <v>0</v>
      </c>
      <c r="K252" s="11"/>
      <c r="L252" s="11"/>
      <c r="M252" s="11"/>
      <c r="N252" s="11"/>
      <c r="O252" s="11"/>
      <c r="P252" s="11"/>
      <c r="Q252" s="11"/>
      <c r="R252" s="11"/>
      <c r="S252" s="11"/>
      <c r="T252" s="11"/>
      <c r="U252" s="11"/>
      <c r="V252" s="11"/>
      <c r="W252" s="11"/>
      <c r="X252" s="11"/>
    </row>
    <row r="253" spans="1:24" x14ac:dyDescent="0.25">
      <c r="A253" s="3"/>
      <c r="B253" s="3"/>
      <c r="C253" s="10"/>
      <c r="D253" s="10"/>
      <c r="E253" s="10"/>
      <c r="F253" s="10"/>
      <c r="G253" s="10"/>
      <c r="H253" s="10"/>
      <c r="I253" s="11"/>
      <c r="J253" s="11"/>
      <c r="K253" s="11"/>
      <c r="L253" s="11"/>
      <c r="M253" s="11"/>
      <c r="N253" s="11"/>
      <c r="O253" s="11"/>
      <c r="P253" s="11"/>
      <c r="Q253" s="11"/>
      <c r="R253" s="11"/>
      <c r="S253" s="11"/>
      <c r="T253" s="11"/>
      <c r="U253" s="11"/>
      <c r="V253" s="11"/>
      <c r="W253" s="11"/>
      <c r="X253" s="11"/>
    </row>
    <row r="254" spans="1:24" x14ac:dyDescent="0.25">
      <c r="A254" s="3" t="s">
        <v>253</v>
      </c>
      <c r="B254" s="3"/>
      <c r="C254" s="10"/>
      <c r="D254" s="10"/>
      <c r="E254" s="10"/>
      <c r="F254" s="10"/>
      <c r="G254" s="10"/>
      <c r="H254" s="10"/>
      <c r="I254" s="11"/>
      <c r="J254" s="11"/>
      <c r="K254" s="11"/>
      <c r="L254" s="11"/>
      <c r="M254" s="11"/>
      <c r="N254" s="11"/>
      <c r="O254" s="11"/>
      <c r="P254" s="11"/>
      <c r="Q254" s="11"/>
      <c r="R254" s="11"/>
      <c r="S254" s="11"/>
      <c r="T254" s="11"/>
      <c r="U254" s="11"/>
      <c r="V254" s="11"/>
      <c r="W254" s="11"/>
      <c r="X254" s="11"/>
    </row>
    <row r="255" spans="1:24" x14ac:dyDescent="0.25">
      <c r="A255" s="3" t="s">
        <v>534</v>
      </c>
      <c r="B255" s="3"/>
      <c r="C255" s="10"/>
      <c r="D255" s="10"/>
      <c r="E255" s="10"/>
      <c r="F255" s="10"/>
      <c r="G255" s="10"/>
      <c r="H255" s="10"/>
      <c r="I255" s="11"/>
      <c r="J255" s="11"/>
      <c r="K255" s="11"/>
      <c r="L255" s="11"/>
      <c r="M255" s="11"/>
      <c r="N255" s="11"/>
      <c r="O255" s="11"/>
      <c r="P255" s="11"/>
      <c r="Q255" s="11"/>
      <c r="R255" s="11"/>
      <c r="S255" s="11"/>
      <c r="T255" s="11"/>
      <c r="U255" s="11"/>
      <c r="V255" s="11"/>
      <c r="W255" s="11"/>
      <c r="X255" s="11"/>
    </row>
    <row r="256" spans="1:24" x14ac:dyDescent="0.25">
      <c r="A256" s="3" t="s">
        <v>44</v>
      </c>
      <c r="B256" s="3" t="s">
        <v>38</v>
      </c>
      <c r="C256" s="10" t="s">
        <v>254</v>
      </c>
      <c r="D256" s="10" t="s">
        <v>255</v>
      </c>
      <c r="E256" s="10" t="s">
        <v>256</v>
      </c>
      <c r="F256" s="10" t="s">
        <v>257</v>
      </c>
      <c r="G256" s="10" t="s">
        <v>258</v>
      </c>
      <c r="H256" s="10" t="s">
        <v>259</v>
      </c>
      <c r="I256" s="11" t="s">
        <v>260</v>
      </c>
      <c r="J256" s="11" t="s">
        <v>261</v>
      </c>
      <c r="K256" s="11" t="s">
        <v>262</v>
      </c>
      <c r="L256" s="11" t="s">
        <v>263</v>
      </c>
      <c r="M256" s="11"/>
      <c r="N256" s="11"/>
      <c r="O256" s="11"/>
      <c r="P256" s="11"/>
      <c r="Q256" s="11"/>
      <c r="R256" s="11"/>
      <c r="S256" s="11"/>
      <c r="T256" s="11"/>
      <c r="U256" s="11"/>
      <c r="V256" s="11"/>
      <c r="W256" s="11"/>
      <c r="X256" s="11"/>
    </row>
    <row r="257" spans="1:24" x14ac:dyDescent="0.25">
      <c r="A257" s="3">
        <v>2011</v>
      </c>
      <c r="B257" s="3" t="s">
        <v>85</v>
      </c>
      <c r="C257" s="10">
        <v>36</v>
      </c>
      <c r="D257" s="10">
        <v>37</v>
      </c>
      <c r="E257" s="10">
        <v>19</v>
      </c>
      <c r="F257" s="10">
        <v>2</v>
      </c>
      <c r="G257" s="10">
        <v>3</v>
      </c>
      <c r="H257" s="10">
        <v>2</v>
      </c>
      <c r="I257" s="11">
        <v>1</v>
      </c>
      <c r="J257" s="11">
        <v>191</v>
      </c>
      <c r="K257" s="11">
        <v>343</v>
      </c>
      <c r="L257" s="11">
        <v>534</v>
      </c>
      <c r="M257" s="11"/>
      <c r="N257" s="11"/>
      <c r="O257" s="11"/>
      <c r="P257" s="11"/>
      <c r="Q257" s="11"/>
      <c r="R257" s="11"/>
      <c r="S257" s="11"/>
      <c r="T257" s="11"/>
      <c r="U257" s="11"/>
      <c r="V257" s="11"/>
      <c r="W257" s="11"/>
      <c r="X257" s="11"/>
    </row>
    <row r="258" spans="1:24" x14ac:dyDescent="0.25">
      <c r="A258" s="3">
        <v>2012</v>
      </c>
      <c r="B258" s="3" t="s">
        <v>85</v>
      </c>
      <c r="C258" s="10">
        <v>187</v>
      </c>
      <c r="D258" s="10">
        <v>139</v>
      </c>
      <c r="E258" s="10">
        <v>95</v>
      </c>
      <c r="F258" s="10">
        <v>6</v>
      </c>
      <c r="G258" s="10">
        <v>22</v>
      </c>
      <c r="H258" s="10">
        <v>6</v>
      </c>
      <c r="I258" s="11">
        <v>3</v>
      </c>
      <c r="J258" s="11">
        <v>992</v>
      </c>
      <c r="K258" s="11">
        <v>1616</v>
      </c>
      <c r="L258" s="11">
        <v>2608</v>
      </c>
      <c r="M258" s="11"/>
      <c r="N258" s="11"/>
      <c r="O258" s="11"/>
      <c r="P258" s="11"/>
      <c r="Q258" s="11"/>
      <c r="R258" s="11"/>
      <c r="S258" s="11"/>
      <c r="T258" s="11"/>
      <c r="U258" s="11"/>
      <c r="V258" s="11"/>
      <c r="W258" s="11"/>
      <c r="X258" s="11"/>
    </row>
    <row r="259" spans="1:24" x14ac:dyDescent="0.25">
      <c r="A259" s="3">
        <v>2013</v>
      </c>
      <c r="B259" s="3" t="s">
        <v>85</v>
      </c>
      <c r="C259" s="10">
        <v>191</v>
      </c>
      <c r="D259" s="10">
        <v>164</v>
      </c>
      <c r="E259" s="10">
        <v>106</v>
      </c>
      <c r="F259" s="10">
        <v>6</v>
      </c>
      <c r="G259" s="10">
        <v>31</v>
      </c>
      <c r="H259" s="10">
        <v>0</v>
      </c>
      <c r="I259" s="11">
        <v>0</v>
      </c>
      <c r="J259" s="11">
        <v>1295</v>
      </c>
      <c r="K259" s="11">
        <v>1720</v>
      </c>
      <c r="L259" s="11">
        <v>3015</v>
      </c>
      <c r="M259" s="11"/>
      <c r="N259" s="11"/>
      <c r="O259" s="11"/>
      <c r="P259" s="11"/>
      <c r="Q259" s="11"/>
      <c r="R259" s="11"/>
      <c r="S259" s="11"/>
      <c r="T259" s="11"/>
      <c r="U259" s="11"/>
      <c r="V259" s="11"/>
      <c r="W259" s="11"/>
      <c r="X259" s="11"/>
    </row>
    <row r="260" spans="1:24" x14ac:dyDescent="0.25">
      <c r="A260" s="3">
        <v>2014</v>
      </c>
      <c r="B260" s="3" t="s">
        <v>85</v>
      </c>
      <c r="C260" s="10">
        <v>145</v>
      </c>
      <c r="D260" s="10">
        <v>202</v>
      </c>
      <c r="E260" s="10">
        <v>81</v>
      </c>
      <c r="F260" s="10">
        <v>15</v>
      </c>
      <c r="G260" s="10">
        <v>23</v>
      </c>
      <c r="H260" s="10">
        <v>0</v>
      </c>
      <c r="I260" s="11">
        <v>0</v>
      </c>
      <c r="J260" s="11">
        <v>1287</v>
      </c>
      <c r="K260" s="11">
        <v>1849</v>
      </c>
      <c r="L260" s="11">
        <v>3136</v>
      </c>
      <c r="M260" s="11"/>
      <c r="N260" s="11"/>
      <c r="O260" s="11"/>
      <c r="P260" s="11"/>
      <c r="Q260" s="11"/>
      <c r="R260" s="11"/>
      <c r="S260" s="11"/>
      <c r="T260" s="11"/>
      <c r="U260" s="11"/>
      <c r="V260" s="11"/>
      <c r="W260" s="11"/>
      <c r="X260" s="11"/>
    </row>
    <row r="261" spans="1:24" x14ac:dyDescent="0.25">
      <c r="A261" s="3">
        <v>2014</v>
      </c>
      <c r="B261" s="3" t="s">
        <v>85</v>
      </c>
      <c r="C261" s="10">
        <v>3</v>
      </c>
      <c r="D261" s="10">
        <v>5</v>
      </c>
      <c r="E261" s="10">
        <v>2</v>
      </c>
      <c r="F261" s="10">
        <v>1</v>
      </c>
      <c r="G261" s="10">
        <v>0</v>
      </c>
      <c r="H261" s="10">
        <v>0</v>
      </c>
      <c r="I261" s="11">
        <v>0</v>
      </c>
      <c r="J261" s="11">
        <v>28</v>
      </c>
      <c r="K261" s="11">
        <v>34</v>
      </c>
      <c r="L261" s="11">
        <v>62</v>
      </c>
      <c r="M261" s="11"/>
      <c r="N261" s="11"/>
      <c r="O261" s="11"/>
      <c r="P261" s="11"/>
      <c r="Q261" s="11"/>
      <c r="R261" s="11"/>
      <c r="S261" s="11"/>
      <c r="T261" s="11"/>
      <c r="U261" s="11"/>
      <c r="V261" s="11"/>
      <c r="W261" s="11"/>
      <c r="X261" s="11"/>
    </row>
    <row r="262" spans="1:24" x14ac:dyDescent="0.25">
      <c r="A262" s="3" t="s">
        <v>104</v>
      </c>
      <c r="B262" s="3" t="s">
        <v>105</v>
      </c>
      <c r="C262" s="10">
        <v>559</v>
      </c>
      <c r="D262" s="10">
        <v>542</v>
      </c>
      <c r="E262" s="10">
        <v>301</v>
      </c>
      <c r="F262" s="10">
        <v>29</v>
      </c>
      <c r="G262" s="10">
        <v>79</v>
      </c>
      <c r="H262" s="10">
        <v>8</v>
      </c>
      <c r="I262" s="11">
        <v>4</v>
      </c>
      <c r="J262" s="11">
        <v>3765</v>
      </c>
      <c r="K262" s="11">
        <v>5528</v>
      </c>
      <c r="L262" s="11">
        <v>9293</v>
      </c>
      <c r="M262" s="11"/>
      <c r="N262" s="11"/>
      <c r="O262" s="11"/>
      <c r="P262" s="11"/>
      <c r="Q262" s="11"/>
      <c r="R262" s="11"/>
      <c r="S262" s="11"/>
      <c r="T262" s="11"/>
      <c r="U262" s="11"/>
      <c r="V262" s="11"/>
      <c r="W262" s="11"/>
      <c r="X262" s="11"/>
    </row>
    <row r="263" spans="1:24" x14ac:dyDescent="0.25">
      <c r="A263" s="3" t="s">
        <v>455</v>
      </c>
      <c r="B263" s="3" t="s">
        <v>105</v>
      </c>
      <c r="C263" s="10">
        <v>3</v>
      </c>
      <c r="D263" s="10">
        <v>5</v>
      </c>
      <c r="E263" s="10">
        <v>2</v>
      </c>
      <c r="F263" s="10">
        <v>1</v>
      </c>
      <c r="G263" s="10">
        <v>0</v>
      </c>
      <c r="H263" s="10">
        <v>0</v>
      </c>
      <c r="I263" s="11">
        <v>0</v>
      </c>
      <c r="J263" s="11">
        <v>28</v>
      </c>
      <c r="K263" s="11">
        <v>34</v>
      </c>
      <c r="L263" s="11">
        <v>62</v>
      </c>
      <c r="M263" s="11"/>
      <c r="N263" s="11"/>
      <c r="O263" s="11"/>
      <c r="P263" s="11"/>
      <c r="Q263" s="11"/>
      <c r="R263" s="11"/>
      <c r="S263" s="11"/>
      <c r="T263" s="11"/>
      <c r="U263" s="11"/>
      <c r="V263" s="11"/>
      <c r="W263" s="11"/>
      <c r="X263" s="11"/>
    </row>
    <row r="264" spans="1:24" x14ac:dyDescent="0.25">
      <c r="A264" s="3"/>
      <c r="B264" s="3"/>
      <c r="C264" s="10"/>
      <c r="D264" s="10"/>
      <c r="E264" s="3"/>
      <c r="F264" s="3"/>
      <c r="G264" s="3"/>
      <c r="H264" s="3"/>
      <c r="I264" s="11"/>
      <c r="J264" s="11"/>
      <c r="K264" s="11"/>
      <c r="L264" s="11"/>
      <c r="M264" s="11"/>
      <c r="N264" s="11"/>
      <c r="O264" s="11"/>
      <c r="P264" s="11"/>
      <c r="Q264" s="11"/>
      <c r="R264" s="11"/>
      <c r="S264" s="11"/>
      <c r="T264" s="11"/>
      <c r="U264" s="11"/>
      <c r="V264" s="11"/>
      <c r="W264" s="11"/>
      <c r="X264" s="11"/>
    </row>
    <row r="265" spans="1:24" x14ac:dyDescent="0.25">
      <c r="A265" s="3" t="s">
        <v>236</v>
      </c>
      <c r="B265" s="3"/>
      <c r="C265" s="10"/>
      <c r="D265" s="10"/>
      <c r="E265" s="3"/>
      <c r="F265" s="3"/>
      <c r="G265" s="3"/>
      <c r="H265" s="3"/>
      <c r="I265" s="11"/>
      <c r="J265" s="11"/>
      <c r="K265" s="11"/>
      <c r="L265" s="11"/>
      <c r="M265" s="11"/>
      <c r="N265" s="11"/>
      <c r="O265" s="11"/>
      <c r="P265" s="11"/>
      <c r="Q265" s="11"/>
      <c r="R265" s="11"/>
      <c r="S265" s="11"/>
      <c r="T265" s="11"/>
      <c r="U265" s="11"/>
      <c r="V265" s="11"/>
      <c r="W265" s="11"/>
      <c r="X265" s="11"/>
    </row>
    <row r="266" spans="1:24" x14ac:dyDescent="0.25">
      <c r="A266" s="3" t="s">
        <v>534</v>
      </c>
      <c r="B266" s="3"/>
      <c r="C266" s="3"/>
      <c r="D266" s="3"/>
      <c r="E266" s="3"/>
      <c r="F266" s="3"/>
      <c r="G266" s="3"/>
      <c r="H266" s="3"/>
      <c r="I266" s="11"/>
      <c r="J266" s="11"/>
      <c r="K266" s="11"/>
      <c r="L266" s="11"/>
      <c r="M266" s="11"/>
      <c r="N266" s="11"/>
      <c r="O266" s="11"/>
      <c r="P266" s="11"/>
      <c r="Q266" s="11"/>
      <c r="R266" s="11"/>
      <c r="S266" s="11"/>
      <c r="T266" s="11"/>
      <c r="U266" s="11"/>
      <c r="V266" s="11"/>
      <c r="W266" s="11"/>
      <c r="X266" s="11"/>
    </row>
    <row r="267" spans="1:24" x14ac:dyDescent="0.25">
      <c r="A267" s="3" t="s">
        <v>44</v>
      </c>
      <c r="B267" s="3" t="s">
        <v>38</v>
      </c>
      <c r="C267" s="3" t="s">
        <v>264</v>
      </c>
      <c r="D267" s="3" t="s">
        <v>265</v>
      </c>
      <c r="E267" s="3" t="s">
        <v>266</v>
      </c>
      <c r="F267" s="3" t="s">
        <v>267</v>
      </c>
      <c r="G267" s="3" t="s">
        <v>268</v>
      </c>
      <c r="H267" s="3" t="s">
        <v>269</v>
      </c>
      <c r="I267" s="11" t="s">
        <v>270</v>
      </c>
      <c r="J267" s="11" t="s">
        <v>271</v>
      </c>
      <c r="K267" s="11" t="s">
        <v>272</v>
      </c>
      <c r="L267" s="11" t="s">
        <v>273</v>
      </c>
      <c r="M267" s="11"/>
      <c r="N267" s="11"/>
      <c r="O267" s="11"/>
      <c r="P267" s="11"/>
      <c r="Q267" s="11"/>
      <c r="R267" s="11"/>
      <c r="S267" s="11"/>
      <c r="T267" s="11"/>
      <c r="U267" s="11"/>
      <c r="V267" s="11"/>
      <c r="W267" s="11"/>
      <c r="X267" s="11"/>
    </row>
    <row r="268" spans="1:24" x14ac:dyDescent="0.25">
      <c r="A268" s="3">
        <v>2011</v>
      </c>
      <c r="B268" s="3" t="s">
        <v>85</v>
      </c>
      <c r="C268" s="3">
        <v>0.34</v>
      </c>
      <c r="D268" s="3">
        <v>-1.87</v>
      </c>
      <c r="E268" s="3">
        <v>2.21</v>
      </c>
      <c r="F268" s="3">
        <v>1.33</v>
      </c>
      <c r="G268" s="3">
        <v>0.2</v>
      </c>
      <c r="H268" s="3">
        <v>0.84</v>
      </c>
      <c r="I268" s="11">
        <v>0.45</v>
      </c>
      <c r="J268" s="11">
        <v>4</v>
      </c>
      <c r="K268" s="11">
        <v>0.05</v>
      </c>
      <c r="L268" s="11">
        <v>0.36</v>
      </c>
      <c r="M268" s="11"/>
      <c r="N268" s="11"/>
      <c r="O268" s="11"/>
      <c r="P268" s="11"/>
      <c r="Q268" s="11"/>
      <c r="R268" s="11"/>
      <c r="S268" s="11"/>
      <c r="T268" s="11"/>
      <c r="U268" s="11"/>
      <c r="V268" s="11"/>
      <c r="W268" s="11"/>
      <c r="X268" s="11"/>
    </row>
    <row r="269" spans="1:24" x14ac:dyDescent="0.25">
      <c r="A269" s="3">
        <v>2012</v>
      </c>
      <c r="B269" s="3" t="s">
        <v>85</v>
      </c>
      <c r="C269" s="3">
        <v>5.32</v>
      </c>
      <c r="D269" s="3">
        <v>-8.51</v>
      </c>
      <c r="E269" s="3">
        <v>13.83</v>
      </c>
      <c r="F269" s="3">
        <v>54.27</v>
      </c>
      <c r="G269" s="3">
        <v>5.55</v>
      </c>
      <c r="H269" s="3">
        <v>0.92</v>
      </c>
      <c r="I269" s="11"/>
      <c r="J269" s="11">
        <v>0</v>
      </c>
      <c r="K269" s="11">
        <v>6</v>
      </c>
      <c r="L269" s="11">
        <v>-0.19</v>
      </c>
      <c r="M269" s="11"/>
      <c r="N269" s="11"/>
      <c r="O269" s="11"/>
      <c r="P269" s="11"/>
      <c r="Q269" s="11"/>
      <c r="R269" s="11"/>
      <c r="S269" s="11"/>
      <c r="T269" s="11"/>
      <c r="U269" s="11"/>
      <c r="V269" s="11"/>
      <c r="W269" s="11"/>
      <c r="X269" s="11"/>
    </row>
    <row r="270" spans="1:24" x14ac:dyDescent="0.25">
      <c r="A270" s="3">
        <v>2013</v>
      </c>
      <c r="B270" s="3" t="s">
        <v>85</v>
      </c>
      <c r="C270" s="3">
        <v>4.5999999999999996</v>
      </c>
      <c r="D270" s="10">
        <v>-10.91</v>
      </c>
      <c r="E270" s="10">
        <v>15.51</v>
      </c>
      <c r="F270" s="10">
        <v>72.38</v>
      </c>
      <c r="G270" s="10">
        <v>7.59</v>
      </c>
      <c r="H270" s="10">
        <v>1.01</v>
      </c>
      <c r="I270" s="11"/>
      <c r="J270" s="11">
        <v>0</v>
      </c>
      <c r="K270" s="11">
        <v>7.05</v>
      </c>
      <c r="L270" s="11">
        <v>-2.5099999999999998</v>
      </c>
      <c r="M270" s="11"/>
      <c r="N270" s="11"/>
      <c r="O270" s="11"/>
      <c r="P270" s="11"/>
      <c r="Q270" s="11"/>
      <c r="R270" s="11"/>
      <c r="S270" s="11"/>
      <c r="T270" s="11"/>
      <c r="U270" s="11"/>
      <c r="V270" s="11"/>
      <c r="W270" s="11"/>
      <c r="X270" s="11"/>
    </row>
    <row r="271" spans="1:24" x14ac:dyDescent="0.25">
      <c r="A271" s="3">
        <v>2014</v>
      </c>
      <c r="B271" s="3" t="s">
        <v>85</v>
      </c>
      <c r="C271" s="3">
        <v>6.88</v>
      </c>
      <c r="D271" s="10">
        <v>-9.52</v>
      </c>
      <c r="E271" s="10">
        <v>16.41</v>
      </c>
      <c r="F271" s="10">
        <v>64.540000000000006</v>
      </c>
      <c r="G271" s="10">
        <v>7.15</v>
      </c>
      <c r="H271" s="10">
        <v>0.97</v>
      </c>
      <c r="I271" s="11"/>
      <c r="J271" s="11">
        <v>0</v>
      </c>
      <c r="K271" s="11">
        <v>5.38</v>
      </c>
      <c r="L271" s="11">
        <v>1.72</v>
      </c>
      <c r="M271" s="11"/>
      <c r="N271" s="11"/>
      <c r="O271" s="11"/>
      <c r="P271" s="11"/>
      <c r="Q271" s="11"/>
      <c r="R271" s="11"/>
      <c r="S271" s="11"/>
      <c r="T271" s="11"/>
      <c r="U271" s="11"/>
      <c r="V271" s="11"/>
      <c r="W271" s="11"/>
      <c r="X271" s="11"/>
    </row>
    <row r="272" spans="1:24" x14ac:dyDescent="0.25">
      <c r="A272" s="3">
        <v>2014</v>
      </c>
      <c r="B272" s="3" t="s">
        <v>85</v>
      </c>
      <c r="C272" s="3">
        <v>-0.15</v>
      </c>
      <c r="D272" s="10">
        <v>-0.33</v>
      </c>
      <c r="E272" s="10">
        <v>0.18</v>
      </c>
      <c r="F272" s="10">
        <v>-0.89</v>
      </c>
      <c r="G272" s="10">
        <v>-0.1</v>
      </c>
      <c r="H272" s="10">
        <v>1.1599999999999999</v>
      </c>
      <c r="I272" s="11"/>
      <c r="J272" s="11">
        <v>0</v>
      </c>
      <c r="K272" s="11">
        <v>-0.06</v>
      </c>
      <c r="L272" s="11">
        <v>-7.0000000000000007E-2</v>
      </c>
      <c r="M272" s="11"/>
      <c r="N272" s="11"/>
      <c r="O272" s="11"/>
      <c r="P272" s="11"/>
      <c r="Q272" s="11"/>
      <c r="R272" s="11"/>
      <c r="S272" s="11"/>
      <c r="T272" s="11"/>
      <c r="U272" s="11"/>
      <c r="V272" s="11"/>
      <c r="W272" s="11"/>
      <c r="X272" s="11"/>
    </row>
    <row r="273" spans="1:24" x14ac:dyDescent="0.25">
      <c r="A273" s="3" t="s">
        <v>104</v>
      </c>
      <c r="B273" s="3" t="s">
        <v>105</v>
      </c>
      <c r="C273" s="3">
        <v>17.149999999999999</v>
      </c>
      <c r="D273" s="10">
        <v>-30.81</v>
      </c>
      <c r="E273" s="10">
        <v>47.95</v>
      </c>
      <c r="F273" s="10">
        <v>192.52</v>
      </c>
      <c r="G273" s="10">
        <v>20.49</v>
      </c>
      <c r="H273" s="10">
        <v>0.96</v>
      </c>
      <c r="I273" s="11">
        <v>0.45</v>
      </c>
      <c r="J273" s="11">
        <v>4</v>
      </c>
      <c r="K273" s="11">
        <v>18.47</v>
      </c>
      <c r="L273" s="11">
        <v>-0.62</v>
      </c>
      <c r="M273" s="11"/>
      <c r="N273" s="11"/>
      <c r="O273" s="11"/>
      <c r="P273" s="11"/>
      <c r="Q273" s="11"/>
      <c r="R273" s="11"/>
      <c r="S273" s="11"/>
      <c r="T273" s="11"/>
      <c r="U273" s="11"/>
      <c r="V273" s="11"/>
      <c r="W273" s="11"/>
      <c r="X273" s="11"/>
    </row>
    <row r="274" spans="1:24" x14ac:dyDescent="0.25">
      <c r="A274" s="3" t="s">
        <v>455</v>
      </c>
      <c r="B274" s="3" t="s">
        <v>105</v>
      </c>
      <c r="C274" s="3">
        <v>-0.15</v>
      </c>
      <c r="D274" s="10">
        <v>-0.33</v>
      </c>
      <c r="E274" s="10">
        <v>0.18</v>
      </c>
      <c r="F274" s="10">
        <v>-0.89</v>
      </c>
      <c r="G274" s="10">
        <v>-0.1</v>
      </c>
      <c r="H274" s="10">
        <v>1.1599999999999999</v>
      </c>
      <c r="I274" s="11"/>
      <c r="J274" s="11">
        <v>0</v>
      </c>
      <c r="K274" s="11">
        <v>-0.06</v>
      </c>
      <c r="L274" s="11">
        <v>-7.0000000000000007E-2</v>
      </c>
      <c r="M274" s="11"/>
      <c r="N274" s="11"/>
      <c r="O274" s="11"/>
      <c r="P274" s="11"/>
      <c r="Q274" s="11"/>
      <c r="R274" s="11"/>
      <c r="S274" s="11"/>
      <c r="T274" s="11"/>
      <c r="U274" s="11"/>
      <c r="V274" s="11"/>
      <c r="W274" s="11"/>
      <c r="X274" s="11"/>
    </row>
    <row r="275" spans="1:24" x14ac:dyDescent="0.25">
      <c r="A275" s="3"/>
      <c r="B275" s="3"/>
      <c r="C275" s="3"/>
      <c r="D275" s="10"/>
      <c r="E275" s="10"/>
      <c r="F275" s="10"/>
      <c r="G275" s="10"/>
      <c r="H275" s="10"/>
      <c r="I275" s="11"/>
      <c r="J275" s="11"/>
      <c r="K275" s="11"/>
      <c r="L275" s="11"/>
      <c r="M275" s="11"/>
      <c r="N275" s="11"/>
      <c r="O275" s="11"/>
      <c r="P275" s="11"/>
      <c r="Q275" s="11"/>
      <c r="R275" s="11"/>
      <c r="S275" s="11"/>
      <c r="T275" s="11"/>
      <c r="U275" s="11"/>
      <c r="V275" s="11"/>
      <c r="W275" s="11"/>
      <c r="X275" s="11"/>
    </row>
    <row r="276" spans="1:24" x14ac:dyDescent="0.25">
      <c r="A276" s="3" t="s">
        <v>237</v>
      </c>
      <c r="B276" s="3"/>
      <c r="C276" s="3"/>
      <c r="D276" s="10"/>
      <c r="E276" s="10"/>
      <c r="F276" s="10"/>
      <c r="G276" s="10"/>
      <c r="H276" s="10"/>
      <c r="I276" s="11"/>
      <c r="J276" s="11"/>
      <c r="K276" s="11"/>
      <c r="L276" s="11"/>
      <c r="M276" s="11"/>
      <c r="N276" s="11"/>
      <c r="O276" s="11"/>
      <c r="P276" s="11"/>
      <c r="Q276" s="11"/>
      <c r="R276" s="11"/>
      <c r="S276" s="11"/>
      <c r="T276" s="11"/>
      <c r="U276" s="11"/>
      <c r="V276" s="11"/>
      <c r="W276" s="11"/>
      <c r="X276" s="11"/>
    </row>
    <row r="277" spans="1:24" x14ac:dyDescent="0.25">
      <c r="A277" s="3" t="s">
        <v>534</v>
      </c>
      <c r="B277" s="3"/>
      <c r="C277" s="3"/>
      <c r="D277" s="10"/>
      <c r="E277" s="10"/>
      <c r="F277" s="10"/>
      <c r="G277" s="10"/>
      <c r="H277" s="10"/>
      <c r="I277" s="11"/>
      <c r="J277" s="11"/>
      <c r="K277" s="11"/>
      <c r="L277" s="11"/>
      <c r="M277" s="11"/>
      <c r="N277" s="11"/>
      <c r="O277" s="11"/>
      <c r="P277" s="11"/>
      <c r="Q277" s="11"/>
      <c r="R277" s="11"/>
      <c r="S277" s="11"/>
      <c r="T277" s="11"/>
      <c r="U277" s="11"/>
      <c r="V277" s="11"/>
      <c r="W277" s="11"/>
      <c r="X277" s="11"/>
    </row>
    <row r="278" spans="1:24" x14ac:dyDescent="0.25">
      <c r="A278" s="3" t="s">
        <v>44</v>
      </c>
      <c r="B278" s="3" t="s">
        <v>38</v>
      </c>
      <c r="C278" s="3" t="s">
        <v>34</v>
      </c>
      <c r="D278" s="10" t="s">
        <v>274</v>
      </c>
      <c r="E278" s="10" t="s">
        <v>275</v>
      </c>
      <c r="F278" s="10" t="s">
        <v>276</v>
      </c>
      <c r="G278" s="10" t="s">
        <v>277</v>
      </c>
      <c r="H278" s="10" t="s">
        <v>278</v>
      </c>
      <c r="I278" s="11" t="s">
        <v>279</v>
      </c>
      <c r="J278" s="11" t="s">
        <v>280</v>
      </c>
      <c r="K278" s="11"/>
      <c r="L278" s="11"/>
      <c r="M278" s="11"/>
      <c r="N278" s="11"/>
      <c r="O278" s="11"/>
      <c r="P278" s="11"/>
      <c r="Q278" s="11"/>
      <c r="R278" s="11"/>
      <c r="S278" s="11"/>
      <c r="T278" s="11"/>
      <c r="U278" s="11"/>
      <c r="V278" s="11"/>
      <c r="W278" s="11"/>
      <c r="X278" s="11"/>
    </row>
    <row r="279" spans="1:24" x14ac:dyDescent="0.25">
      <c r="A279" s="3">
        <v>2011</v>
      </c>
      <c r="B279" s="3" t="s">
        <v>85</v>
      </c>
      <c r="C279" s="3" t="s">
        <v>560</v>
      </c>
      <c r="D279" s="10" t="s">
        <v>561</v>
      </c>
      <c r="E279" s="10" t="s">
        <v>562</v>
      </c>
      <c r="F279" s="10" t="s">
        <v>563</v>
      </c>
      <c r="G279" s="10" t="s">
        <v>564</v>
      </c>
      <c r="H279" s="10" t="s">
        <v>565</v>
      </c>
      <c r="I279" s="11"/>
      <c r="J279" s="11">
        <v>2E-3</v>
      </c>
      <c r="K279" s="11"/>
      <c r="L279" s="11"/>
      <c r="M279" s="11"/>
      <c r="N279" s="11"/>
      <c r="O279" s="11"/>
      <c r="P279" s="11"/>
      <c r="Q279" s="11"/>
      <c r="R279" s="11"/>
      <c r="S279" s="11"/>
      <c r="T279" s="11"/>
      <c r="U279" s="11"/>
      <c r="V279" s="11"/>
      <c r="W279" s="11"/>
      <c r="X279" s="11"/>
    </row>
    <row r="280" spans="1:24" x14ac:dyDescent="0.25">
      <c r="A280" s="3">
        <v>2012</v>
      </c>
      <c r="B280" s="3" t="s">
        <v>85</v>
      </c>
      <c r="C280" s="3" t="s">
        <v>566</v>
      </c>
      <c r="D280" s="10" t="s">
        <v>567</v>
      </c>
      <c r="E280" s="10" t="s">
        <v>568</v>
      </c>
      <c r="F280" s="10" t="s">
        <v>569</v>
      </c>
      <c r="G280" s="10" t="s">
        <v>570</v>
      </c>
      <c r="H280" s="10" t="s">
        <v>571</v>
      </c>
      <c r="I280" s="11"/>
      <c r="J280" s="11">
        <v>5.0000000000000001E-3</v>
      </c>
      <c r="K280" s="11"/>
      <c r="L280" s="11"/>
      <c r="M280" s="11"/>
      <c r="N280" s="11"/>
      <c r="O280" s="11"/>
      <c r="P280" s="11"/>
      <c r="Q280" s="11"/>
      <c r="R280" s="11"/>
      <c r="S280" s="11"/>
      <c r="T280" s="11"/>
      <c r="U280" s="11"/>
      <c r="V280" s="11"/>
      <c r="W280" s="11"/>
      <c r="X280" s="11"/>
    </row>
    <row r="281" spans="1:24" x14ac:dyDescent="0.25">
      <c r="A281" s="3">
        <v>2013</v>
      </c>
      <c r="B281" s="3" t="s">
        <v>85</v>
      </c>
      <c r="C281" s="3" t="s">
        <v>572</v>
      </c>
      <c r="D281" s="10" t="s">
        <v>573</v>
      </c>
      <c r="E281" s="10" t="s">
        <v>574</v>
      </c>
      <c r="F281" s="10" t="s">
        <v>575</v>
      </c>
      <c r="G281" s="10" t="s">
        <v>576</v>
      </c>
      <c r="H281" s="10" t="s">
        <v>577</v>
      </c>
      <c r="I281" s="11" t="s">
        <v>578</v>
      </c>
      <c r="J281" s="11">
        <v>1.2999999999999999E-2</v>
      </c>
      <c r="K281" s="11"/>
      <c r="L281" s="11"/>
      <c r="M281" s="11"/>
      <c r="N281" s="11"/>
      <c r="O281" s="11"/>
      <c r="P281" s="11"/>
      <c r="Q281" s="11"/>
      <c r="R281" s="11"/>
      <c r="S281" s="11"/>
      <c r="T281" s="11"/>
      <c r="U281" s="11"/>
      <c r="V281" s="11"/>
      <c r="W281" s="11"/>
      <c r="X281" s="11"/>
    </row>
    <row r="282" spans="1:24" x14ac:dyDescent="0.25">
      <c r="A282" s="3">
        <v>2014</v>
      </c>
      <c r="B282" s="3" t="s">
        <v>85</v>
      </c>
      <c r="C282" s="3" t="s">
        <v>579</v>
      </c>
      <c r="D282" s="10" t="s">
        <v>580</v>
      </c>
      <c r="E282" s="10" t="s">
        <v>581</v>
      </c>
      <c r="F282" s="10" t="s">
        <v>582</v>
      </c>
      <c r="G282" s="10" t="s">
        <v>583</v>
      </c>
      <c r="H282" s="10" t="s">
        <v>584</v>
      </c>
      <c r="I282" s="11" t="s">
        <v>585</v>
      </c>
      <c r="J282" s="11">
        <v>7.0000000000000001E-3</v>
      </c>
      <c r="K282" s="11"/>
      <c r="L282" s="11"/>
      <c r="M282" s="11"/>
      <c r="N282" s="11"/>
      <c r="O282" s="11"/>
      <c r="P282" s="11"/>
      <c r="Q282" s="11"/>
      <c r="R282" s="11"/>
      <c r="S282" s="11"/>
      <c r="T282" s="11"/>
      <c r="U282" s="11"/>
      <c r="V282" s="11"/>
      <c r="W282" s="11"/>
      <c r="X282" s="11"/>
    </row>
    <row r="283" spans="1:24" x14ac:dyDescent="0.25">
      <c r="A283" s="3" t="s">
        <v>104</v>
      </c>
      <c r="B283" s="3" t="s">
        <v>105</v>
      </c>
      <c r="C283" s="3" t="s">
        <v>586</v>
      </c>
      <c r="D283" s="10" t="s">
        <v>587</v>
      </c>
      <c r="E283" s="10" t="s">
        <v>588</v>
      </c>
      <c r="F283" s="10" t="s">
        <v>589</v>
      </c>
      <c r="G283" s="10" t="s">
        <v>590</v>
      </c>
      <c r="H283" s="10" t="s">
        <v>591</v>
      </c>
      <c r="I283" s="11" t="s">
        <v>592</v>
      </c>
      <c r="J283" s="11">
        <v>8.0000000000000002E-3</v>
      </c>
      <c r="K283" s="11"/>
      <c r="L283" s="11"/>
      <c r="M283" s="11"/>
      <c r="N283" s="11"/>
      <c r="O283" s="11"/>
      <c r="P283" s="11"/>
      <c r="Q283" s="11"/>
      <c r="R283" s="11"/>
      <c r="S283" s="11"/>
      <c r="T283" s="11"/>
      <c r="U283" s="11"/>
      <c r="V283" s="11"/>
      <c r="W283" s="11"/>
      <c r="X283" s="11"/>
    </row>
    <row r="284" spans="1:24" x14ac:dyDescent="0.25">
      <c r="A284" s="3"/>
      <c r="B284" s="3"/>
      <c r="C284" s="3"/>
      <c r="D284" s="10"/>
      <c r="E284" s="10"/>
      <c r="F284" s="10"/>
      <c r="G284" s="10"/>
      <c r="H284" s="10"/>
      <c r="I284" s="11"/>
      <c r="J284" s="11"/>
      <c r="K284" s="11"/>
      <c r="L284" s="11"/>
      <c r="M284" s="11"/>
      <c r="N284" s="11"/>
      <c r="O284" s="11"/>
      <c r="P284" s="11"/>
      <c r="Q284" s="11"/>
      <c r="R284" s="11"/>
      <c r="S284" s="11"/>
      <c r="T284" s="11"/>
      <c r="U284" s="11"/>
      <c r="V284" s="11"/>
      <c r="W284" s="11"/>
      <c r="X284" s="11"/>
    </row>
    <row r="285" spans="1:24" x14ac:dyDescent="0.25">
      <c r="A285" s="3" t="s">
        <v>281</v>
      </c>
      <c r="B285" s="3"/>
      <c r="C285" s="3"/>
      <c r="D285" s="10"/>
      <c r="E285" s="10"/>
      <c r="F285" s="10"/>
      <c r="G285" s="10"/>
      <c r="H285" s="10"/>
      <c r="I285" s="11"/>
      <c r="J285" s="11"/>
      <c r="K285" s="11"/>
      <c r="L285" s="11"/>
      <c r="M285" s="11"/>
      <c r="N285" s="11"/>
      <c r="O285" s="11"/>
      <c r="P285" s="11"/>
      <c r="Q285" s="11"/>
      <c r="R285" s="11"/>
      <c r="S285" s="11"/>
      <c r="T285" s="11"/>
      <c r="U285" s="11"/>
      <c r="V285" s="11"/>
      <c r="W285" s="11"/>
      <c r="X285" s="11"/>
    </row>
    <row r="286" spans="1:24" x14ac:dyDescent="0.25">
      <c r="A286" s="3" t="s">
        <v>534</v>
      </c>
      <c r="B286" s="3"/>
      <c r="C286" s="3"/>
      <c r="D286" s="10"/>
      <c r="E286" s="10"/>
      <c r="F286" s="10"/>
      <c r="G286" s="10"/>
      <c r="H286" s="10"/>
      <c r="I286" s="11"/>
      <c r="J286" s="11"/>
      <c r="K286" s="11"/>
      <c r="L286" s="11"/>
      <c r="M286" s="11"/>
      <c r="N286" s="11"/>
      <c r="O286" s="11"/>
      <c r="P286" s="11"/>
      <c r="Q286" s="11"/>
      <c r="R286" s="11"/>
      <c r="S286" s="11"/>
      <c r="T286" s="11"/>
      <c r="U286" s="11"/>
      <c r="V286" s="11"/>
      <c r="W286" s="11"/>
      <c r="X286" s="11"/>
    </row>
    <row r="287" spans="1:24" x14ac:dyDescent="0.25">
      <c r="A287" s="3" t="s">
        <v>44</v>
      </c>
      <c r="B287" s="3" t="s">
        <v>38</v>
      </c>
      <c r="C287" s="3" t="s">
        <v>282</v>
      </c>
      <c r="D287" s="10" t="s">
        <v>283</v>
      </c>
      <c r="E287" s="10" t="s">
        <v>284</v>
      </c>
      <c r="F287" s="10" t="s">
        <v>285</v>
      </c>
      <c r="G287" s="10" t="s">
        <v>286</v>
      </c>
      <c r="H287" s="10" t="s">
        <v>287</v>
      </c>
      <c r="I287" s="11" t="s">
        <v>274</v>
      </c>
      <c r="J287" s="11" t="s">
        <v>288</v>
      </c>
      <c r="K287" s="11" t="s">
        <v>289</v>
      </c>
      <c r="L287" s="11" t="s">
        <v>290</v>
      </c>
      <c r="M287" s="11" t="s">
        <v>277</v>
      </c>
      <c r="N287" s="11" t="s">
        <v>291</v>
      </c>
      <c r="O287" s="11" t="s">
        <v>279</v>
      </c>
      <c r="P287" s="11" t="s">
        <v>292</v>
      </c>
      <c r="Q287" s="11"/>
      <c r="R287" s="11"/>
      <c r="S287" s="11"/>
      <c r="T287" s="11"/>
      <c r="U287" s="11"/>
      <c r="V287" s="11"/>
      <c r="W287" s="11"/>
      <c r="X287" s="11"/>
    </row>
    <row r="288" spans="1:24" x14ac:dyDescent="0.25">
      <c r="A288" s="3">
        <v>2011</v>
      </c>
      <c r="B288" s="3" t="s">
        <v>85</v>
      </c>
      <c r="C288" s="10">
        <v>0.42099999999999999</v>
      </c>
      <c r="D288" s="10">
        <v>0.114</v>
      </c>
      <c r="E288" s="10">
        <v>5.1999999999999998E-2</v>
      </c>
      <c r="F288" s="10">
        <v>8.9999999999999993E-3</v>
      </c>
      <c r="G288" s="10"/>
      <c r="H288" s="10">
        <v>4.4999999999999998E-2</v>
      </c>
      <c r="I288" s="11">
        <v>0.15</v>
      </c>
      <c r="J288" s="11">
        <v>0.129</v>
      </c>
      <c r="K288" s="11"/>
      <c r="L288" s="11"/>
      <c r="M288" s="11">
        <v>7.9000000000000001E-2</v>
      </c>
      <c r="N288" s="11"/>
      <c r="O288" s="11"/>
      <c r="P288" s="11"/>
      <c r="Q288" s="11"/>
      <c r="R288" s="11"/>
      <c r="S288" s="11"/>
      <c r="T288" s="11"/>
      <c r="U288" s="11"/>
      <c r="V288" s="11"/>
      <c r="W288" s="11"/>
      <c r="X288" s="11"/>
    </row>
    <row r="289" spans="1:24" x14ac:dyDescent="0.25">
      <c r="A289" s="3">
        <v>2012</v>
      </c>
      <c r="B289" s="3" t="s">
        <v>85</v>
      </c>
      <c r="C289" s="10">
        <v>0.38800000000000001</v>
      </c>
      <c r="D289" s="10">
        <v>0.14199999999999999</v>
      </c>
      <c r="E289" s="10">
        <v>5.6000000000000001E-2</v>
      </c>
      <c r="F289" s="10">
        <v>1.0999999999999999E-2</v>
      </c>
      <c r="G289" s="3"/>
      <c r="H289" s="10">
        <v>0.10100000000000001</v>
      </c>
      <c r="I289" s="11">
        <v>0.157</v>
      </c>
      <c r="J289" s="11">
        <v>7.4999999999999997E-2</v>
      </c>
      <c r="K289" s="11"/>
      <c r="L289" s="11"/>
      <c r="M289" s="11">
        <v>6.5000000000000002E-2</v>
      </c>
      <c r="N289" s="11"/>
      <c r="O289" s="11"/>
      <c r="P289" s="11"/>
      <c r="Q289" s="11"/>
      <c r="R289" s="11"/>
      <c r="S289" s="11"/>
      <c r="T289" s="11"/>
      <c r="U289" s="11"/>
      <c r="V289" s="11"/>
      <c r="W289" s="11"/>
      <c r="X289" s="11"/>
    </row>
    <row r="290" spans="1:24" x14ac:dyDescent="0.25">
      <c r="A290" s="3">
        <v>2013</v>
      </c>
      <c r="B290" s="3" t="s">
        <v>85</v>
      </c>
      <c r="C290" s="10">
        <v>0.377</v>
      </c>
      <c r="D290" s="10">
        <v>0.14899999999999999</v>
      </c>
      <c r="E290" s="10">
        <v>5.3999999999999999E-2</v>
      </c>
      <c r="F290" s="10">
        <v>5.0000000000000001E-3</v>
      </c>
      <c r="G290" s="3"/>
      <c r="H290" s="10">
        <v>6.6000000000000003E-2</v>
      </c>
      <c r="I290" s="11">
        <v>0.16200000000000001</v>
      </c>
      <c r="J290" s="11">
        <v>7.6999999999999999E-2</v>
      </c>
      <c r="K290" s="11">
        <v>4.0000000000000001E-3</v>
      </c>
      <c r="L290" s="11">
        <v>1E-3</v>
      </c>
      <c r="M290" s="11">
        <v>8.8999999999999996E-2</v>
      </c>
      <c r="N290" s="11"/>
      <c r="O290" s="11">
        <v>4.0000000000000001E-3</v>
      </c>
      <c r="P290" s="11"/>
      <c r="Q290" s="11"/>
      <c r="R290" s="11"/>
      <c r="S290" s="11"/>
      <c r="T290" s="11"/>
      <c r="U290" s="11"/>
      <c r="V290" s="11"/>
      <c r="W290" s="11"/>
      <c r="X290" s="11"/>
    </row>
    <row r="291" spans="1:24" x14ac:dyDescent="0.25">
      <c r="A291" s="3">
        <v>2014</v>
      </c>
      <c r="B291" s="3" t="s">
        <v>85</v>
      </c>
      <c r="C291" s="10">
        <v>0.44</v>
      </c>
      <c r="D291" s="10">
        <v>0.13100000000000001</v>
      </c>
      <c r="E291" s="10">
        <v>0.05</v>
      </c>
      <c r="F291" s="10">
        <v>1.2E-2</v>
      </c>
      <c r="G291" s="10">
        <v>1E-3</v>
      </c>
      <c r="H291" s="10">
        <v>7.5999999999999998E-2</v>
      </c>
      <c r="I291" s="11">
        <v>0.13400000000000001</v>
      </c>
      <c r="J291" s="11">
        <v>5.8999999999999997E-2</v>
      </c>
      <c r="K291" s="11">
        <v>0.02</v>
      </c>
      <c r="L291" s="11">
        <v>1E-3</v>
      </c>
      <c r="M291" s="11">
        <v>6.5000000000000002E-2</v>
      </c>
      <c r="N291" s="11"/>
      <c r="O291" s="11">
        <v>5.0000000000000001E-3</v>
      </c>
      <c r="P291" s="11"/>
      <c r="Q291" s="11"/>
      <c r="R291" s="11"/>
      <c r="S291" s="11"/>
      <c r="T291" s="11"/>
      <c r="U291" s="11"/>
      <c r="V291" s="11"/>
      <c r="W291" s="11"/>
      <c r="X291" s="11"/>
    </row>
    <row r="292" spans="1:24" x14ac:dyDescent="0.25">
      <c r="A292" s="3" t="s">
        <v>104</v>
      </c>
      <c r="B292" s="3" t="s">
        <v>105</v>
      </c>
      <c r="C292" s="10">
        <v>0.40400000000000003</v>
      </c>
      <c r="D292" s="10">
        <v>0.13900000000000001</v>
      </c>
      <c r="E292" s="10">
        <v>5.2999999999999999E-2</v>
      </c>
      <c r="F292" s="10">
        <v>8.9999999999999993E-3</v>
      </c>
      <c r="G292" s="10">
        <v>0</v>
      </c>
      <c r="H292" s="10">
        <v>7.8E-2</v>
      </c>
      <c r="I292" s="11">
        <v>0.151</v>
      </c>
      <c r="J292" s="11">
        <v>7.2999999999999995E-2</v>
      </c>
      <c r="K292" s="11">
        <v>8.0000000000000002E-3</v>
      </c>
      <c r="L292" s="11">
        <v>0</v>
      </c>
      <c r="M292" s="11">
        <v>7.3999999999999996E-2</v>
      </c>
      <c r="N292" s="11"/>
      <c r="O292" s="11">
        <v>3.0000000000000001E-3</v>
      </c>
      <c r="P292" s="11"/>
      <c r="Q292" s="11"/>
      <c r="R292" s="11"/>
      <c r="S292" s="11"/>
      <c r="T292" s="11"/>
      <c r="U292" s="11"/>
      <c r="V292" s="11"/>
      <c r="W292" s="11"/>
      <c r="X292" s="11"/>
    </row>
    <row r="293" spans="1:24" x14ac:dyDescent="0.25">
      <c r="A293" s="3"/>
      <c r="B293" s="3"/>
      <c r="C293" s="10"/>
      <c r="D293" s="10"/>
      <c r="E293" s="10"/>
      <c r="F293" s="10"/>
      <c r="G293" s="10"/>
      <c r="H293" s="10"/>
      <c r="I293" s="11"/>
      <c r="J293" s="11"/>
      <c r="K293" s="11"/>
      <c r="L293" s="11"/>
      <c r="M293" s="11"/>
      <c r="N293" s="11"/>
      <c r="O293" s="11"/>
      <c r="P293" s="11"/>
      <c r="Q293" s="11"/>
      <c r="R293" s="11"/>
      <c r="S293" s="11"/>
      <c r="T293" s="11"/>
      <c r="U293" s="11"/>
      <c r="V293" s="11"/>
      <c r="W293" s="11"/>
      <c r="X293" s="11"/>
    </row>
    <row r="294" spans="1:24" x14ac:dyDescent="0.25">
      <c r="A294" s="3" t="s">
        <v>293</v>
      </c>
      <c r="B294" s="3"/>
      <c r="C294" s="3"/>
      <c r="D294" s="3"/>
      <c r="E294" s="3"/>
      <c r="F294" s="3"/>
      <c r="G294" s="3"/>
      <c r="H294" s="3"/>
      <c r="I294" s="11"/>
      <c r="J294" s="11"/>
      <c r="K294" s="11"/>
      <c r="L294" s="11"/>
      <c r="M294" s="11"/>
      <c r="N294" s="11"/>
      <c r="O294" s="11"/>
      <c r="P294" s="11"/>
      <c r="Q294" s="11"/>
      <c r="R294" s="11"/>
      <c r="S294" s="11"/>
      <c r="T294" s="11"/>
      <c r="U294" s="11"/>
      <c r="V294" s="11"/>
      <c r="W294" s="11"/>
      <c r="X294" s="11"/>
    </row>
    <row r="295" spans="1:24" x14ac:dyDescent="0.25">
      <c r="A295" s="3" t="s">
        <v>534</v>
      </c>
      <c r="B295" s="3"/>
      <c r="C295" s="3"/>
      <c r="D295" s="3"/>
      <c r="E295" s="3"/>
      <c r="F295" s="3"/>
      <c r="G295" s="3"/>
      <c r="H295" s="3"/>
      <c r="I295" s="11"/>
      <c r="J295" s="11"/>
      <c r="K295" s="11"/>
      <c r="L295" s="11"/>
      <c r="M295" s="11"/>
      <c r="N295" s="11"/>
      <c r="O295" s="11"/>
      <c r="P295" s="11"/>
      <c r="Q295" s="11"/>
      <c r="R295" s="11"/>
      <c r="S295" s="11"/>
      <c r="T295" s="11"/>
      <c r="U295" s="11"/>
      <c r="V295" s="11"/>
      <c r="W295" s="11"/>
      <c r="X295" s="11"/>
    </row>
    <row r="296" spans="1:24" x14ac:dyDescent="0.25">
      <c r="A296" s="3" t="s">
        <v>44</v>
      </c>
      <c r="B296" s="3" t="s">
        <v>38</v>
      </c>
      <c r="C296" s="3" t="s">
        <v>294</v>
      </c>
      <c r="D296" s="3" t="s">
        <v>295</v>
      </c>
      <c r="E296" s="3" t="s">
        <v>296</v>
      </c>
      <c r="F296" s="3" t="s">
        <v>297</v>
      </c>
      <c r="G296" s="3" t="s">
        <v>298</v>
      </c>
      <c r="H296" s="3" t="s">
        <v>299</v>
      </c>
      <c r="I296" s="11" t="s">
        <v>300</v>
      </c>
      <c r="J296" s="11" t="s">
        <v>301</v>
      </c>
      <c r="K296" s="11" t="s">
        <v>302</v>
      </c>
      <c r="L296" s="11" t="s">
        <v>303</v>
      </c>
      <c r="M296" s="11" t="s">
        <v>304</v>
      </c>
      <c r="N296" s="11" t="s">
        <v>305</v>
      </c>
      <c r="O296" s="11" t="s">
        <v>306</v>
      </c>
      <c r="P296" s="11"/>
      <c r="Q296" s="11"/>
      <c r="R296" s="11"/>
      <c r="S296" s="11"/>
      <c r="T296" s="11"/>
      <c r="U296" s="11"/>
      <c r="V296" s="11"/>
      <c r="W296" s="11"/>
      <c r="X296" s="11"/>
    </row>
    <row r="297" spans="1:24" x14ac:dyDescent="0.25">
      <c r="A297" s="3">
        <v>2011</v>
      </c>
      <c r="B297" s="3" t="s">
        <v>85</v>
      </c>
      <c r="C297" s="3">
        <v>91.6</v>
      </c>
      <c r="D297" s="3">
        <v>90.8</v>
      </c>
      <c r="E297" s="3">
        <v>88</v>
      </c>
      <c r="F297" s="3">
        <v>82.3</v>
      </c>
      <c r="G297" s="3"/>
      <c r="H297" s="3">
        <v>89</v>
      </c>
      <c r="I297" s="11">
        <v>83.1</v>
      </c>
      <c r="J297" s="11">
        <v>77.7</v>
      </c>
      <c r="K297" s="11"/>
      <c r="L297" s="11"/>
      <c r="M297" s="11">
        <v>83.1</v>
      </c>
      <c r="N297" s="11"/>
      <c r="O297" s="11"/>
      <c r="P297" s="11"/>
      <c r="Q297" s="11"/>
      <c r="R297" s="11"/>
      <c r="S297" s="11"/>
      <c r="T297" s="11"/>
      <c r="U297" s="11"/>
      <c r="V297" s="11"/>
      <c r="W297" s="11"/>
      <c r="X297" s="11"/>
    </row>
    <row r="298" spans="1:24" x14ac:dyDescent="0.25">
      <c r="A298" s="3">
        <v>2012</v>
      </c>
      <c r="B298" s="3" t="s">
        <v>85</v>
      </c>
      <c r="C298" s="3">
        <v>92.4</v>
      </c>
      <c r="D298" s="3">
        <v>91.7</v>
      </c>
      <c r="E298" s="3">
        <v>89</v>
      </c>
      <c r="F298" s="3">
        <v>83.7</v>
      </c>
      <c r="G298" s="3"/>
      <c r="H298" s="3">
        <v>91</v>
      </c>
      <c r="I298" s="11">
        <v>84</v>
      </c>
      <c r="J298" s="11">
        <v>77.3</v>
      </c>
      <c r="K298" s="11"/>
      <c r="L298" s="11"/>
      <c r="M298" s="11">
        <v>83.1</v>
      </c>
      <c r="N298" s="11"/>
      <c r="O298" s="11"/>
      <c r="P298" s="11"/>
      <c r="Q298" s="11"/>
      <c r="R298" s="11"/>
      <c r="S298" s="11"/>
      <c r="T298" s="11"/>
      <c r="U298" s="11"/>
      <c r="V298" s="11"/>
      <c r="W298" s="11"/>
      <c r="X298" s="11"/>
    </row>
    <row r="299" spans="1:24" x14ac:dyDescent="0.25">
      <c r="A299" s="3">
        <v>2013</v>
      </c>
      <c r="B299" s="3" t="s">
        <v>85</v>
      </c>
      <c r="C299" s="3">
        <v>92.3</v>
      </c>
      <c r="D299" s="3">
        <v>92</v>
      </c>
      <c r="E299" s="3">
        <v>89.3</v>
      </c>
      <c r="F299" s="3">
        <v>83.8</v>
      </c>
      <c r="G299" s="3"/>
      <c r="H299" s="3">
        <v>91.6</v>
      </c>
      <c r="I299" s="11">
        <v>83.7</v>
      </c>
      <c r="J299" s="11">
        <v>77.3</v>
      </c>
      <c r="K299" s="11">
        <v>79.5</v>
      </c>
      <c r="L299" s="11">
        <v>65.900000000000006</v>
      </c>
      <c r="M299" s="11">
        <v>82.9</v>
      </c>
      <c r="N299" s="11"/>
      <c r="O299" s="11">
        <v>77.599999999999994</v>
      </c>
      <c r="P299" s="11"/>
      <c r="Q299" s="11"/>
      <c r="R299" s="11"/>
      <c r="S299" s="11"/>
      <c r="T299" s="11"/>
      <c r="U299" s="11"/>
      <c r="V299" s="11"/>
      <c r="W299" s="11"/>
      <c r="X299" s="11"/>
    </row>
    <row r="300" spans="1:24" x14ac:dyDescent="0.25">
      <c r="A300" s="3">
        <v>2014</v>
      </c>
      <c r="B300" s="3" t="s">
        <v>85</v>
      </c>
      <c r="C300" s="3">
        <v>92.3</v>
      </c>
      <c r="D300" s="3">
        <v>91.9</v>
      </c>
      <c r="E300" s="3">
        <v>89.3</v>
      </c>
      <c r="F300" s="3">
        <v>86.2</v>
      </c>
      <c r="G300" s="3">
        <v>87.8</v>
      </c>
      <c r="H300" s="3">
        <v>91.2</v>
      </c>
      <c r="I300" s="11">
        <v>84.1</v>
      </c>
      <c r="J300" s="11">
        <v>78.2</v>
      </c>
      <c r="K300" s="11">
        <v>79.5</v>
      </c>
      <c r="L300" s="11">
        <v>68.2</v>
      </c>
      <c r="M300" s="11">
        <v>83.3</v>
      </c>
      <c r="N300" s="11"/>
      <c r="O300" s="11">
        <v>76</v>
      </c>
      <c r="P300" s="11"/>
      <c r="Q300" s="11"/>
      <c r="R300" s="11"/>
      <c r="S300" s="11"/>
      <c r="T300" s="11"/>
      <c r="U300" s="11"/>
      <c r="V300" s="11"/>
      <c r="W300" s="11"/>
      <c r="X300" s="11"/>
    </row>
    <row r="301" spans="1:24" x14ac:dyDescent="0.25">
      <c r="A301" s="3" t="s">
        <v>104</v>
      </c>
      <c r="B301" s="3" t="s">
        <v>105</v>
      </c>
      <c r="C301" s="3">
        <v>92.3</v>
      </c>
      <c r="D301" s="3">
        <v>91.8</v>
      </c>
      <c r="E301" s="3">
        <v>89.2</v>
      </c>
      <c r="F301" s="3">
        <v>84.7</v>
      </c>
      <c r="G301" s="3">
        <v>87.8</v>
      </c>
      <c r="H301" s="3">
        <v>91.2</v>
      </c>
      <c r="I301" s="11">
        <v>83.9</v>
      </c>
      <c r="J301" s="11">
        <v>77.599999999999994</v>
      </c>
      <c r="K301" s="11">
        <v>79.5</v>
      </c>
      <c r="L301" s="11">
        <v>67</v>
      </c>
      <c r="M301" s="11">
        <v>83.1</v>
      </c>
      <c r="N301" s="11"/>
      <c r="O301" s="11">
        <v>76.7</v>
      </c>
      <c r="P301" s="11"/>
      <c r="Q301" s="11"/>
      <c r="R301" s="11"/>
      <c r="S301" s="11"/>
      <c r="T301" s="11"/>
      <c r="U301" s="11"/>
      <c r="V301" s="11"/>
      <c r="W301" s="11"/>
      <c r="X301" s="11"/>
    </row>
    <row r="302" spans="1:24" x14ac:dyDescent="0.25">
      <c r="A302" s="3"/>
      <c r="B302" s="3"/>
      <c r="C302" s="3"/>
      <c r="D302" s="3"/>
      <c r="E302" s="3"/>
      <c r="F302" s="3"/>
      <c r="G302" s="3"/>
      <c r="H302" s="3"/>
      <c r="I302" s="11"/>
      <c r="J302" s="11"/>
      <c r="K302" s="11"/>
      <c r="L302" s="11"/>
      <c r="M302" s="11"/>
      <c r="N302" s="11"/>
      <c r="O302" s="11"/>
      <c r="P302" s="11"/>
      <c r="Q302" s="11"/>
      <c r="R302" s="11"/>
      <c r="S302" s="11"/>
      <c r="T302" s="11"/>
      <c r="U302" s="11"/>
      <c r="V302" s="11"/>
      <c r="W302" s="11"/>
      <c r="X302" s="11"/>
    </row>
    <row r="303" spans="1:24" x14ac:dyDescent="0.25">
      <c r="A303" s="3" t="s">
        <v>307</v>
      </c>
      <c r="B303" s="3"/>
      <c r="C303" s="3"/>
      <c r="D303" s="3"/>
      <c r="E303" s="3"/>
      <c r="F303" s="3"/>
      <c r="G303" s="3"/>
      <c r="H303" s="3"/>
      <c r="I303" s="11"/>
      <c r="J303" s="11"/>
      <c r="K303" s="11"/>
      <c r="L303" s="11"/>
      <c r="M303" s="11"/>
      <c r="N303" s="11"/>
      <c r="O303" s="11"/>
      <c r="P303" s="11"/>
      <c r="Q303" s="11"/>
      <c r="R303" s="11"/>
      <c r="S303" s="11"/>
      <c r="T303" s="11"/>
      <c r="U303" s="11"/>
      <c r="V303" s="11"/>
      <c r="W303" s="11"/>
      <c r="X303" s="11"/>
    </row>
    <row r="304" spans="1:24" x14ac:dyDescent="0.25">
      <c r="A304" s="3" t="s">
        <v>534</v>
      </c>
      <c r="B304" s="3"/>
      <c r="C304" s="3"/>
      <c r="D304" s="3"/>
      <c r="E304" s="3"/>
      <c r="F304" s="3"/>
      <c r="G304" s="3"/>
      <c r="H304" s="3"/>
      <c r="I304" s="11"/>
      <c r="J304" s="11"/>
      <c r="K304" s="11"/>
      <c r="L304" s="11"/>
      <c r="M304" s="11"/>
      <c r="N304" s="11"/>
      <c r="O304" s="11"/>
      <c r="P304" s="11"/>
      <c r="Q304" s="11"/>
      <c r="R304" s="11"/>
      <c r="S304" s="11"/>
      <c r="T304" s="11"/>
      <c r="U304" s="11"/>
      <c r="V304" s="11"/>
      <c r="W304" s="11"/>
      <c r="X304" s="11"/>
    </row>
    <row r="305" spans="1:24" x14ac:dyDescent="0.25">
      <c r="A305" s="3" t="s">
        <v>44</v>
      </c>
      <c r="B305" s="3" t="s">
        <v>38</v>
      </c>
      <c r="C305" s="3" t="s">
        <v>308</v>
      </c>
      <c r="D305" s="3" t="s">
        <v>309</v>
      </c>
      <c r="E305" s="3" t="s">
        <v>310</v>
      </c>
      <c r="F305" s="3" t="s">
        <v>311</v>
      </c>
      <c r="G305" s="3" t="s">
        <v>312</v>
      </c>
      <c r="H305" s="3" t="s">
        <v>313</v>
      </c>
      <c r="I305" s="11" t="s">
        <v>314</v>
      </c>
      <c r="J305" s="11" t="s">
        <v>315</v>
      </c>
      <c r="K305" s="11" t="s">
        <v>316</v>
      </c>
      <c r="L305" s="11" t="s">
        <v>317</v>
      </c>
      <c r="M305" s="11" t="s">
        <v>318</v>
      </c>
      <c r="N305" s="11" t="s">
        <v>319</v>
      </c>
      <c r="O305" s="11" t="s">
        <v>320</v>
      </c>
      <c r="P305" s="11" t="s">
        <v>321</v>
      </c>
      <c r="Q305" s="11"/>
      <c r="R305" s="11"/>
      <c r="S305" s="11"/>
      <c r="T305" s="11"/>
      <c r="U305" s="11"/>
      <c r="V305" s="11"/>
      <c r="W305" s="11"/>
      <c r="X305" s="11"/>
    </row>
    <row r="306" spans="1:24" x14ac:dyDescent="0.25">
      <c r="A306" s="3">
        <v>2011</v>
      </c>
      <c r="B306" s="3" t="s">
        <v>85</v>
      </c>
      <c r="C306" s="3">
        <v>-1.8</v>
      </c>
      <c r="D306" s="3">
        <v>-1.4</v>
      </c>
      <c r="E306" s="3">
        <v>1.6</v>
      </c>
      <c r="F306" s="3">
        <v>0.2</v>
      </c>
      <c r="G306" s="3">
        <v>0.7</v>
      </c>
      <c r="H306" s="3">
        <v>-0.4</v>
      </c>
      <c r="I306" s="11"/>
      <c r="J306" s="11">
        <v>-0.56999999999999995</v>
      </c>
      <c r="K306" s="11">
        <v>-1.82</v>
      </c>
      <c r="L306" s="11">
        <v>3.66</v>
      </c>
      <c r="M306" s="11">
        <v>0.38</v>
      </c>
      <c r="N306" s="11">
        <v>1.82</v>
      </c>
      <c r="O306" s="11">
        <v>-10.44</v>
      </c>
      <c r="P306" s="11"/>
      <c r="Q306" s="11"/>
      <c r="R306" s="11"/>
      <c r="S306" s="11"/>
      <c r="T306" s="11"/>
      <c r="U306" s="11"/>
      <c r="V306" s="11"/>
      <c r="W306" s="11"/>
      <c r="X306" s="11"/>
    </row>
    <row r="307" spans="1:24" x14ac:dyDescent="0.25">
      <c r="A307" s="3">
        <v>2012</v>
      </c>
      <c r="B307" s="3" t="s">
        <v>85</v>
      </c>
      <c r="C307" s="10">
        <v>18.899999999999999</v>
      </c>
      <c r="D307" s="10">
        <v>11.5</v>
      </c>
      <c r="E307" s="10">
        <v>8.6</v>
      </c>
      <c r="F307" s="10">
        <v>2.6</v>
      </c>
      <c r="G307" s="3">
        <v>10.199999999999999</v>
      </c>
      <c r="H307" s="10">
        <v>-0.4</v>
      </c>
      <c r="I307" s="11"/>
      <c r="J307" s="11">
        <v>1.1200000000000001</v>
      </c>
      <c r="K307" s="11">
        <v>2.9</v>
      </c>
      <c r="L307" s="11">
        <v>6.89</v>
      </c>
      <c r="M307" s="11">
        <v>1.27</v>
      </c>
      <c r="N307" s="11">
        <v>6.44</v>
      </c>
      <c r="O307" s="11">
        <v>-1.08</v>
      </c>
      <c r="P307" s="11"/>
      <c r="Q307" s="11"/>
      <c r="R307" s="11"/>
      <c r="S307" s="11"/>
      <c r="T307" s="11"/>
      <c r="U307" s="11"/>
      <c r="V307" s="11"/>
      <c r="W307" s="11"/>
      <c r="X307" s="11"/>
    </row>
    <row r="308" spans="1:24" x14ac:dyDescent="0.25">
      <c r="A308" s="3">
        <v>2013</v>
      </c>
      <c r="B308" s="3" t="s">
        <v>85</v>
      </c>
      <c r="C308" s="10">
        <v>47.1</v>
      </c>
      <c r="D308" s="10">
        <v>4.2</v>
      </c>
      <c r="E308" s="10">
        <v>3.7</v>
      </c>
      <c r="F308" s="10">
        <v>3</v>
      </c>
      <c r="G308" s="10">
        <v>8.8000000000000007</v>
      </c>
      <c r="H308" s="10">
        <v>1.1000000000000001</v>
      </c>
      <c r="I308" s="11">
        <v>-0.2</v>
      </c>
      <c r="J308" s="11">
        <v>2.62</v>
      </c>
      <c r="K308" s="11">
        <v>0.87</v>
      </c>
      <c r="L308" s="11">
        <v>2.67</v>
      </c>
      <c r="M308" s="11">
        <v>1.23</v>
      </c>
      <c r="N308" s="11">
        <v>3.35</v>
      </c>
      <c r="O308" s="11">
        <v>3.01</v>
      </c>
      <c r="P308" s="11">
        <v>-1.78</v>
      </c>
      <c r="Q308" s="11"/>
      <c r="R308" s="11"/>
      <c r="S308" s="11"/>
      <c r="T308" s="11"/>
      <c r="U308" s="11"/>
      <c r="V308" s="11"/>
      <c r="W308" s="11"/>
      <c r="X308" s="11"/>
    </row>
    <row r="309" spans="1:24" x14ac:dyDescent="0.25">
      <c r="A309" s="3">
        <v>2014</v>
      </c>
      <c r="B309" s="3" t="s">
        <v>85</v>
      </c>
      <c r="C309" s="10">
        <v>17.7</v>
      </c>
      <c r="D309" s="10">
        <v>13.8</v>
      </c>
      <c r="E309" s="10">
        <v>5</v>
      </c>
      <c r="F309" s="10">
        <v>3.9</v>
      </c>
      <c r="G309" s="3">
        <v>12.9</v>
      </c>
      <c r="H309" s="10">
        <v>-0.6</v>
      </c>
      <c r="I309" s="11">
        <v>0.3</v>
      </c>
      <c r="J309" s="11">
        <v>0.89</v>
      </c>
      <c r="K309" s="11">
        <v>3.3</v>
      </c>
      <c r="L309" s="11">
        <v>2.4300000000000002</v>
      </c>
      <c r="M309" s="11">
        <v>1.69</v>
      </c>
      <c r="N309" s="11">
        <v>6.13</v>
      </c>
      <c r="O309" s="11">
        <v>-1.63</v>
      </c>
      <c r="P309" s="11">
        <v>1.58</v>
      </c>
      <c r="Q309" s="11"/>
      <c r="R309" s="11"/>
      <c r="S309" s="11"/>
      <c r="T309" s="11"/>
      <c r="U309" s="11"/>
      <c r="V309" s="11"/>
      <c r="W309" s="11"/>
      <c r="X309" s="11"/>
    </row>
    <row r="310" spans="1:24" x14ac:dyDescent="0.25">
      <c r="A310" s="3" t="s">
        <v>104</v>
      </c>
      <c r="B310" s="3" t="s">
        <v>105</v>
      </c>
      <c r="C310" s="10">
        <v>81.900000000000006</v>
      </c>
      <c r="D310" s="10">
        <v>28.1</v>
      </c>
      <c r="E310" s="10">
        <v>18.899999999999999</v>
      </c>
      <c r="F310" s="10">
        <v>9.6</v>
      </c>
      <c r="G310" s="3">
        <v>32.6</v>
      </c>
      <c r="H310" s="10">
        <v>-0.2</v>
      </c>
      <c r="I310" s="11">
        <v>0.1</v>
      </c>
      <c r="J310" s="11">
        <v>1.42</v>
      </c>
      <c r="K310" s="11">
        <v>2.04</v>
      </c>
      <c r="L310" s="11">
        <v>3.69</v>
      </c>
      <c r="M310" s="11">
        <v>1.31</v>
      </c>
      <c r="N310" s="11">
        <v>4.87</v>
      </c>
      <c r="O310" s="11">
        <v>-0.22</v>
      </c>
      <c r="P310" s="11">
        <v>0.19</v>
      </c>
      <c r="Q310" s="11"/>
      <c r="R310" s="11"/>
      <c r="S310" s="11"/>
      <c r="T310" s="11"/>
      <c r="U310" s="11"/>
      <c r="V310" s="11"/>
      <c r="W310" s="11"/>
      <c r="X310" s="11"/>
    </row>
    <row r="311" spans="1:24" x14ac:dyDescent="0.25">
      <c r="A311" s="3"/>
      <c r="B311" s="3"/>
      <c r="C311" s="10"/>
      <c r="D311" s="10"/>
      <c r="E311" s="10"/>
      <c r="F311" s="10"/>
      <c r="G311" s="3"/>
      <c r="H311" s="10"/>
      <c r="I311" s="11"/>
      <c r="J311" s="11"/>
      <c r="K311" s="11"/>
      <c r="L311" s="11"/>
      <c r="M311" s="11"/>
      <c r="N311" s="11"/>
      <c r="O311" s="11"/>
      <c r="P311" s="11"/>
      <c r="Q311" s="11"/>
      <c r="R311" s="11"/>
      <c r="S311" s="11"/>
      <c r="T311" s="11"/>
      <c r="U311" s="11"/>
      <c r="V311" s="11"/>
      <c r="W311" s="11"/>
      <c r="X311" s="11"/>
    </row>
    <row r="312" spans="1:24" x14ac:dyDescent="0.25">
      <c r="A312" s="3" t="s">
        <v>322</v>
      </c>
      <c r="B312" s="3"/>
      <c r="C312" s="10"/>
      <c r="D312" s="10"/>
      <c r="E312" s="10"/>
      <c r="F312" s="10"/>
      <c r="G312" s="10"/>
      <c r="H312" s="10"/>
      <c r="I312" s="11"/>
      <c r="J312" s="11"/>
      <c r="K312" s="11"/>
      <c r="L312" s="11"/>
      <c r="M312" s="11"/>
      <c r="N312" s="11"/>
      <c r="O312" s="11"/>
      <c r="P312" s="11"/>
      <c r="Q312" s="11"/>
      <c r="R312" s="11"/>
      <c r="S312" s="11"/>
      <c r="T312" s="11"/>
      <c r="U312" s="11"/>
      <c r="V312" s="11"/>
      <c r="W312" s="11"/>
      <c r="X312" s="11"/>
    </row>
    <row r="313" spans="1:24" x14ac:dyDescent="0.25">
      <c r="A313" s="3" t="s">
        <v>534</v>
      </c>
      <c r="B313" s="3"/>
      <c r="C313" s="10"/>
      <c r="D313" s="10"/>
      <c r="E313" s="10"/>
      <c r="F313" s="10"/>
      <c r="G313" s="10"/>
      <c r="H313" s="10"/>
      <c r="I313" s="11"/>
      <c r="J313" s="11"/>
      <c r="K313" s="11"/>
      <c r="L313" s="11"/>
      <c r="M313" s="11"/>
      <c r="N313" s="11"/>
      <c r="O313" s="11"/>
      <c r="P313" s="11"/>
      <c r="Q313" s="11"/>
      <c r="R313" s="11"/>
      <c r="S313" s="11"/>
      <c r="T313" s="11"/>
      <c r="U313" s="11"/>
      <c r="V313" s="11"/>
      <c r="W313" s="11"/>
      <c r="X313" s="11"/>
    </row>
    <row r="314" spans="1:24" x14ac:dyDescent="0.25">
      <c r="A314" s="3" t="s">
        <v>44</v>
      </c>
      <c r="B314" s="3" t="s">
        <v>38</v>
      </c>
      <c r="C314" s="3" t="s">
        <v>323</v>
      </c>
      <c r="D314" s="3" t="s">
        <v>324</v>
      </c>
      <c r="E314" s="3" t="s">
        <v>325</v>
      </c>
      <c r="F314" s="3" t="s">
        <v>326</v>
      </c>
      <c r="G314" s="3" t="s">
        <v>327</v>
      </c>
      <c r="H314" s="3" t="s">
        <v>328</v>
      </c>
      <c r="I314" s="11" t="s">
        <v>309</v>
      </c>
      <c r="J314" s="11" t="s">
        <v>329</v>
      </c>
      <c r="K314" s="11" t="s">
        <v>330</v>
      </c>
      <c r="L314" s="11" t="s">
        <v>331</v>
      </c>
      <c r="M314" s="11" t="s">
        <v>312</v>
      </c>
      <c r="N314" s="11" t="s">
        <v>332</v>
      </c>
      <c r="O314" s="11" t="s">
        <v>314</v>
      </c>
      <c r="P314" s="11"/>
      <c r="Q314" s="11"/>
      <c r="R314" s="11"/>
      <c r="S314" s="11"/>
      <c r="T314" s="11"/>
      <c r="U314" s="11"/>
      <c r="V314" s="11"/>
      <c r="W314" s="11"/>
      <c r="X314" s="11"/>
    </row>
    <row r="315" spans="1:24" x14ac:dyDescent="0.25">
      <c r="A315" s="3">
        <v>2011</v>
      </c>
      <c r="B315" s="3" t="s">
        <v>85</v>
      </c>
      <c r="C315" s="3">
        <v>-1.1000000000000001</v>
      </c>
      <c r="D315" s="3">
        <v>-0.9</v>
      </c>
      <c r="E315" s="3">
        <v>1.6</v>
      </c>
      <c r="F315" s="3">
        <v>-0.3</v>
      </c>
      <c r="G315" s="3"/>
      <c r="H315" s="3">
        <v>0.6</v>
      </c>
      <c r="I315" s="11">
        <v>-0.9</v>
      </c>
      <c r="J315" s="11">
        <v>-0.4</v>
      </c>
      <c r="K315" s="11"/>
      <c r="L315" s="11"/>
      <c r="M315" s="11">
        <v>0.2</v>
      </c>
      <c r="N315" s="11"/>
      <c r="O315" s="11"/>
      <c r="P315" s="11"/>
      <c r="Q315" s="11"/>
      <c r="R315" s="11"/>
      <c r="S315" s="11"/>
      <c r="T315" s="11"/>
      <c r="U315" s="11"/>
      <c r="V315" s="11"/>
      <c r="W315" s="11"/>
      <c r="X315" s="11"/>
    </row>
    <row r="316" spans="1:24" x14ac:dyDescent="0.25">
      <c r="A316" s="3">
        <v>2012</v>
      </c>
      <c r="B316" s="3" t="s">
        <v>85</v>
      </c>
      <c r="C316" s="3">
        <v>16</v>
      </c>
      <c r="D316" s="3">
        <v>4.9000000000000004</v>
      </c>
      <c r="E316" s="3">
        <v>3.3</v>
      </c>
      <c r="F316" s="3">
        <v>-0.8</v>
      </c>
      <c r="G316" s="3"/>
      <c r="H316" s="3">
        <v>2.2999999999999998</v>
      </c>
      <c r="I316" s="11">
        <v>12.3</v>
      </c>
      <c r="J316" s="11">
        <v>2.5</v>
      </c>
      <c r="K316" s="11"/>
      <c r="L316" s="11"/>
      <c r="M316" s="11">
        <v>9.6</v>
      </c>
      <c r="N316" s="11"/>
      <c r="O316" s="11"/>
      <c r="P316" s="11"/>
      <c r="Q316" s="11"/>
      <c r="R316" s="11"/>
      <c r="S316" s="11"/>
      <c r="T316" s="11"/>
      <c r="U316" s="11"/>
      <c r="V316" s="11"/>
      <c r="W316" s="11"/>
      <c r="X316" s="11"/>
    </row>
    <row r="317" spans="1:24" x14ac:dyDescent="0.25">
      <c r="A317" s="3">
        <v>2013</v>
      </c>
      <c r="B317" s="3" t="s">
        <v>85</v>
      </c>
      <c r="C317" s="3">
        <v>27.4</v>
      </c>
      <c r="D317" s="3">
        <v>10.3</v>
      </c>
      <c r="E317" s="3">
        <v>4.3</v>
      </c>
      <c r="F317" s="3">
        <v>0.6</v>
      </c>
      <c r="G317" s="3"/>
      <c r="H317" s="3">
        <v>8.8000000000000007</v>
      </c>
      <c r="I317" s="11">
        <v>2.2999999999999998</v>
      </c>
      <c r="J317" s="11">
        <v>3</v>
      </c>
      <c r="K317" s="11">
        <v>-0.2</v>
      </c>
      <c r="L317" s="11">
        <v>-0.4</v>
      </c>
      <c r="M317" s="11">
        <v>9.6999999999999993</v>
      </c>
      <c r="N317" s="11"/>
      <c r="O317" s="11">
        <v>0.1</v>
      </c>
      <c r="P317" s="11"/>
      <c r="Q317" s="11"/>
      <c r="R317" s="11"/>
      <c r="S317" s="11"/>
      <c r="T317" s="11"/>
      <c r="U317" s="11"/>
      <c r="V317" s="11"/>
      <c r="W317" s="11"/>
      <c r="X317" s="11"/>
    </row>
    <row r="318" spans="1:24" x14ac:dyDescent="0.25">
      <c r="A318" s="3">
        <v>2014</v>
      </c>
      <c r="B318" s="3" t="s">
        <v>85</v>
      </c>
      <c r="C318" s="3">
        <v>11.9</v>
      </c>
      <c r="D318" s="3">
        <v>7.2</v>
      </c>
      <c r="E318" s="3">
        <v>2.6</v>
      </c>
      <c r="F318" s="3">
        <v>0.3</v>
      </c>
      <c r="G318" s="3">
        <v>-0.2</v>
      </c>
      <c r="H318" s="3">
        <v>2.4</v>
      </c>
      <c r="I318" s="11">
        <v>13.1</v>
      </c>
      <c r="J318" s="11">
        <v>3.9</v>
      </c>
      <c r="K318" s="11">
        <v>0.2</v>
      </c>
      <c r="L318" s="11">
        <v>-0.2</v>
      </c>
      <c r="M318" s="11">
        <v>9.8000000000000007</v>
      </c>
      <c r="N318" s="11"/>
      <c r="O318" s="11">
        <v>0.5</v>
      </c>
      <c r="P318" s="11"/>
      <c r="Q318" s="11"/>
      <c r="R318" s="11"/>
      <c r="S318" s="11"/>
      <c r="T318" s="11"/>
      <c r="U318" s="11"/>
      <c r="V318" s="11"/>
      <c r="W318" s="11"/>
      <c r="X318" s="11"/>
    </row>
    <row r="319" spans="1:24" x14ac:dyDescent="0.25">
      <c r="A319" s="3" t="s">
        <v>104</v>
      </c>
      <c r="B319" s="3" t="s">
        <v>105</v>
      </c>
      <c r="C319" s="3">
        <v>54.2</v>
      </c>
      <c r="D319" s="3">
        <v>21.5</v>
      </c>
      <c r="E319" s="3">
        <v>11.8</v>
      </c>
      <c r="F319" s="3">
        <v>-0.2</v>
      </c>
      <c r="G319" s="3">
        <v>-0.2</v>
      </c>
      <c r="H319" s="3">
        <v>14.1</v>
      </c>
      <c r="I319" s="11">
        <v>26.8</v>
      </c>
      <c r="J319" s="11">
        <v>9</v>
      </c>
      <c r="K319" s="11">
        <v>0</v>
      </c>
      <c r="L319" s="11">
        <v>-0.6</v>
      </c>
      <c r="M319" s="11">
        <v>29.3</v>
      </c>
      <c r="N319" s="11"/>
      <c r="O319" s="11">
        <v>0.6</v>
      </c>
      <c r="P319" s="11"/>
      <c r="Q319" s="11"/>
      <c r="R319" s="11"/>
      <c r="S319" s="11"/>
      <c r="T319" s="11"/>
      <c r="U319" s="11"/>
      <c r="V319" s="11"/>
      <c r="W319" s="11"/>
      <c r="X319" s="11"/>
    </row>
    <row r="320" spans="1:24" x14ac:dyDescent="0.25">
      <c r="A320" s="3"/>
      <c r="B320" s="3"/>
      <c r="C320" s="3"/>
      <c r="D320" s="3"/>
      <c r="E320" s="3"/>
      <c r="F320" s="3"/>
      <c r="G320" s="3"/>
      <c r="H320" s="3"/>
      <c r="I320" s="11"/>
      <c r="J320" s="11"/>
      <c r="K320" s="11"/>
      <c r="L320" s="11"/>
      <c r="M320" s="11"/>
      <c r="N320" s="11"/>
      <c r="O320" s="11"/>
      <c r="P320" s="11"/>
      <c r="Q320" s="11"/>
      <c r="R320" s="11"/>
      <c r="S320" s="11"/>
      <c r="T320" s="11"/>
      <c r="U320" s="11"/>
      <c r="V320" s="11"/>
      <c r="W320" s="11"/>
      <c r="X320" s="11"/>
    </row>
    <row r="321" spans="1:24" x14ac:dyDescent="0.25">
      <c r="A321" s="3" t="s">
        <v>333</v>
      </c>
      <c r="B321" s="3"/>
      <c r="C321" s="3"/>
      <c r="D321" s="3"/>
      <c r="E321" s="3"/>
      <c r="F321" s="3"/>
      <c r="G321" s="3"/>
      <c r="H321" s="3"/>
      <c r="I321" s="11"/>
      <c r="J321" s="11"/>
      <c r="K321" s="11"/>
      <c r="L321" s="11"/>
      <c r="M321" s="11"/>
      <c r="N321" s="11"/>
      <c r="O321" s="11"/>
      <c r="P321" s="11"/>
      <c r="Q321" s="11"/>
      <c r="R321" s="11"/>
      <c r="S321" s="11"/>
      <c r="T321" s="11"/>
      <c r="U321" s="11"/>
      <c r="V321" s="11"/>
      <c r="W321" s="11"/>
      <c r="X321" s="11"/>
    </row>
    <row r="322" spans="1:24" x14ac:dyDescent="0.25">
      <c r="A322" s="3" t="s">
        <v>534</v>
      </c>
      <c r="B322" s="3"/>
      <c r="C322" s="3"/>
      <c r="D322" s="3"/>
      <c r="E322" s="3"/>
      <c r="F322" s="3"/>
      <c r="G322" s="3"/>
      <c r="H322" s="3"/>
      <c r="I322" s="11"/>
      <c r="J322" s="11"/>
      <c r="K322" s="11"/>
      <c r="L322" s="11"/>
      <c r="M322" s="11"/>
      <c r="N322" s="11"/>
      <c r="O322" s="11"/>
      <c r="P322" s="11"/>
      <c r="Q322" s="11"/>
      <c r="R322" s="11"/>
      <c r="S322" s="11"/>
      <c r="T322" s="11"/>
      <c r="U322" s="11"/>
      <c r="V322" s="11"/>
      <c r="W322" s="11"/>
      <c r="X322" s="11"/>
    </row>
    <row r="323" spans="1:24" x14ac:dyDescent="0.25">
      <c r="A323" s="3" t="s">
        <v>44</v>
      </c>
      <c r="B323" s="3" t="s">
        <v>38</v>
      </c>
      <c r="C323" s="3" t="s">
        <v>334</v>
      </c>
      <c r="D323" s="3" t="s">
        <v>335</v>
      </c>
      <c r="E323" s="3" t="s">
        <v>336</v>
      </c>
      <c r="F323" s="3" t="s">
        <v>337</v>
      </c>
      <c r="G323" s="3" t="s">
        <v>338</v>
      </c>
      <c r="H323" s="3" t="s">
        <v>339</v>
      </c>
      <c r="I323" s="11" t="s">
        <v>316</v>
      </c>
      <c r="J323" s="11" t="s">
        <v>340</v>
      </c>
      <c r="K323" s="11" t="s">
        <v>341</v>
      </c>
      <c r="L323" s="11" t="s">
        <v>342</v>
      </c>
      <c r="M323" s="11" t="s">
        <v>319</v>
      </c>
      <c r="N323" s="11" t="s">
        <v>343</v>
      </c>
      <c r="O323" s="11" t="s">
        <v>321</v>
      </c>
      <c r="P323" s="11"/>
      <c r="Q323" s="11"/>
      <c r="R323" s="11"/>
      <c r="S323" s="11"/>
      <c r="T323" s="11"/>
      <c r="U323" s="11"/>
      <c r="V323" s="11"/>
      <c r="W323" s="11"/>
      <c r="X323" s="11"/>
    </row>
    <row r="324" spans="1:24" x14ac:dyDescent="0.25">
      <c r="A324" s="3">
        <v>2011</v>
      </c>
      <c r="B324" s="3" t="s">
        <v>85</v>
      </c>
      <c r="C324" s="3">
        <v>-0.5</v>
      </c>
      <c r="D324" s="3">
        <v>-1.52</v>
      </c>
      <c r="E324" s="3">
        <v>5.83</v>
      </c>
      <c r="F324" s="3">
        <v>-5.86</v>
      </c>
      <c r="G324" s="3"/>
      <c r="H324" s="3">
        <v>2.48</v>
      </c>
      <c r="I324" s="11">
        <v>-1.07</v>
      </c>
      <c r="J324" s="11">
        <v>-0.57999999999999996</v>
      </c>
      <c r="K324" s="11"/>
      <c r="L324" s="11"/>
      <c r="M324" s="11">
        <v>0.54</v>
      </c>
      <c r="N324" s="11"/>
      <c r="O324" s="11"/>
      <c r="P324" s="11"/>
      <c r="Q324" s="11"/>
      <c r="R324" s="11"/>
      <c r="S324" s="11"/>
      <c r="T324" s="11"/>
      <c r="U324" s="11"/>
      <c r="V324" s="11"/>
      <c r="W324" s="11"/>
      <c r="X324" s="11"/>
    </row>
    <row r="325" spans="1:24" x14ac:dyDescent="0.25">
      <c r="A325" s="3">
        <v>2012</v>
      </c>
      <c r="B325" s="3" t="s">
        <v>85</v>
      </c>
      <c r="C325" s="3">
        <v>1.59</v>
      </c>
      <c r="D325" s="3">
        <v>1.32</v>
      </c>
      <c r="E325" s="3">
        <v>2.2999999999999998</v>
      </c>
      <c r="F325" s="3">
        <v>-2.93</v>
      </c>
      <c r="G325" s="3"/>
      <c r="H325" s="3">
        <v>0.89</v>
      </c>
      <c r="I325" s="11">
        <v>3.01</v>
      </c>
      <c r="J325" s="11">
        <v>1.28</v>
      </c>
      <c r="K325" s="11"/>
      <c r="L325" s="11"/>
      <c r="M325" s="11">
        <v>5.67</v>
      </c>
      <c r="N325" s="11"/>
      <c r="O325" s="11"/>
      <c r="P325" s="11"/>
      <c r="Q325" s="11"/>
      <c r="R325" s="11"/>
      <c r="S325" s="11"/>
      <c r="T325" s="11"/>
      <c r="U325" s="11"/>
      <c r="V325" s="11"/>
      <c r="W325" s="11"/>
      <c r="X325" s="11"/>
    </row>
    <row r="326" spans="1:24" x14ac:dyDescent="0.25">
      <c r="A326" s="3">
        <v>2013</v>
      </c>
      <c r="B326" s="3" t="s">
        <v>85</v>
      </c>
      <c r="C326" s="3">
        <v>2.41</v>
      </c>
      <c r="D326" s="3">
        <v>2.29</v>
      </c>
      <c r="E326" s="3">
        <v>2.64</v>
      </c>
      <c r="F326" s="3">
        <v>3.49</v>
      </c>
      <c r="G326" s="3"/>
      <c r="H326" s="3">
        <v>4.43</v>
      </c>
      <c r="I326" s="11">
        <v>0.46</v>
      </c>
      <c r="J326" s="11">
        <v>1.31</v>
      </c>
      <c r="K326" s="11">
        <v>-2.0099999999999998</v>
      </c>
      <c r="L326" s="11">
        <v>-17.52</v>
      </c>
      <c r="M326" s="11">
        <v>3.61</v>
      </c>
      <c r="N326" s="11"/>
      <c r="O326" s="11">
        <v>1.06</v>
      </c>
      <c r="P326" s="11"/>
      <c r="Q326" s="11"/>
      <c r="R326" s="11"/>
      <c r="S326" s="11"/>
      <c r="T326" s="11"/>
      <c r="U326" s="11"/>
      <c r="V326" s="11"/>
      <c r="W326" s="11"/>
      <c r="X326" s="11"/>
    </row>
    <row r="327" spans="1:24" x14ac:dyDescent="0.25">
      <c r="A327" s="3">
        <v>2014</v>
      </c>
      <c r="B327" s="3" t="s">
        <v>85</v>
      </c>
      <c r="C327" s="3">
        <v>0.87</v>
      </c>
      <c r="D327" s="3">
        <v>1.76</v>
      </c>
      <c r="E327" s="3">
        <v>1.66</v>
      </c>
      <c r="F327" s="3">
        <v>0.89</v>
      </c>
      <c r="G327" s="3">
        <v>-4.8099999999999996</v>
      </c>
      <c r="H327" s="3">
        <v>0.99</v>
      </c>
      <c r="I327" s="11">
        <v>3.12</v>
      </c>
      <c r="J327" s="11">
        <v>2.12</v>
      </c>
      <c r="K327" s="11">
        <v>0.32</v>
      </c>
      <c r="L327" s="11">
        <v>-11.38</v>
      </c>
      <c r="M327" s="11">
        <v>4.76</v>
      </c>
      <c r="N327" s="11"/>
      <c r="O327" s="11">
        <v>3.14</v>
      </c>
      <c r="P327" s="11"/>
      <c r="Q327" s="11"/>
      <c r="R327" s="11"/>
      <c r="S327" s="11"/>
      <c r="T327" s="11"/>
      <c r="U327" s="11"/>
      <c r="V327" s="11"/>
      <c r="W327" s="11"/>
      <c r="X327" s="11"/>
    </row>
    <row r="328" spans="1:24" x14ac:dyDescent="0.25">
      <c r="A328" s="3" t="s">
        <v>104</v>
      </c>
      <c r="B328" s="3" t="s">
        <v>105</v>
      </c>
      <c r="C328" s="3">
        <v>1.45</v>
      </c>
      <c r="D328" s="3">
        <v>1.67</v>
      </c>
      <c r="E328" s="3">
        <v>2.41</v>
      </c>
      <c r="F328" s="3">
        <v>-0.27</v>
      </c>
      <c r="G328" s="3">
        <v>-4.8099999999999996</v>
      </c>
      <c r="H328" s="3">
        <v>1.95</v>
      </c>
      <c r="I328" s="11">
        <v>1.92</v>
      </c>
      <c r="J328" s="11">
        <v>1.33</v>
      </c>
      <c r="K328" s="11">
        <v>-0.05</v>
      </c>
      <c r="L328" s="11">
        <v>-14.45</v>
      </c>
      <c r="M328" s="11">
        <v>4.2699999999999996</v>
      </c>
      <c r="N328" s="11"/>
      <c r="O328" s="11">
        <v>2.2599999999999998</v>
      </c>
      <c r="P328" s="11"/>
      <c r="Q328" s="11"/>
      <c r="R328" s="11"/>
      <c r="S328" s="11"/>
      <c r="T328" s="11"/>
      <c r="U328" s="11"/>
      <c r="V328" s="11"/>
      <c r="W328" s="11"/>
      <c r="X328" s="11"/>
    </row>
    <row r="329" spans="1:24" x14ac:dyDescent="0.25">
      <c r="A329" s="3"/>
      <c r="B329" s="3"/>
      <c r="C329" s="3"/>
      <c r="D329" s="3"/>
      <c r="E329" s="3"/>
      <c r="F329" s="3"/>
      <c r="G329" s="3"/>
      <c r="H329" s="3"/>
      <c r="I329" s="11"/>
      <c r="J329" s="11"/>
      <c r="K329" s="11"/>
      <c r="L329" s="11"/>
      <c r="M329" s="11"/>
      <c r="N329" s="11"/>
      <c r="O329" s="11"/>
      <c r="P329" s="11"/>
      <c r="Q329" s="11"/>
      <c r="R329" s="11"/>
      <c r="S329" s="11"/>
      <c r="T329" s="11"/>
      <c r="U329" s="11"/>
      <c r="V329" s="11"/>
      <c r="W329" s="11"/>
      <c r="X329" s="11"/>
    </row>
    <row r="330" spans="1:24" x14ac:dyDescent="0.25">
      <c r="A330" s="3" t="s">
        <v>238</v>
      </c>
      <c r="B330" s="3"/>
      <c r="C330" s="3"/>
      <c r="D330" s="3"/>
      <c r="E330" s="3"/>
      <c r="F330" s="3"/>
      <c r="G330" s="3"/>
      <c r="H330" s="3"/>
      <c r="I330" s="11"/>
      <c r="J330" s="11"/>
      <c r="K330" s="11"/>
      <c r="L330" s="11"/>
      <c r="M330" s="11"/>
      <c r="N330" s="11"/>
      <c r="O330" s="11"/>
      <c r="P330" s="11"/>
      <c r="Q330" s="11"/>
      <c r="R330" s="11"/>
      <c r="S330" s="11"/>
      <c r="T330" s="11"/>
      <c r="U330" s="11"/>
      <c r="V330" s="11"/>
      <c r="W330" s="11"/>
      <c r="X330" s="11"/>
    </row>
    <row r="331" spans="1:24" x14ac:dyDescent="0.25">
      <c r="A331" s="3" t="s">
        <v>535</v>
      </c>
      <c r="B331" s="3"/>
      <c r="C331" s="3"/>
      <c r="D331" s="3"/>
      <c r="E331" s="3"/>
      <c r="F331" s="3"/>
      <c r="G331" s="3"/>
      <c r="H331" s="3"/>
      <c r="I331" s="11"/>
      <c r="J331" s="11"/>
      <c r="K331" s="11"/>
      <c r="L331" s="11"/>
      <c r="M331" s="11"/>
      <c r="N331" s="11"/>
      <c r="O331" s="11"/>
      <c r="P331" s="11"/>
      <c r="Q331" s="11"/>
      <c r="R331" s="11"/>
      <c r="S331" s="11"/>
      <c r="T331" s="11"/>
      <c r="U331" s="11"/>
      <c r="V331" s="11"/>
      <c r="W331" s="11"/>
      <c r="X331" s="11"/>
    </row>
    <row r="332" spans="1:24" x14ac:dyDescent="0.25">
      <c r="A332" s="3" t="s">
        <v>44</v>
      </c>
      <c r="B332" s="3" t="s">
        <v>38</v>
      </c>
      <c r="C332" s="3" t="s">
        <v>344</v>
      </c>
      <c r="D332" s="3" t="s">
        <v>345</v>
      </c>
      <c r="E332" s="3" t="s">
        <v>346</v>
      </c>
      <c r="F332" s="3" t="s">
        <v>347</v>
      </c>
      <c r="G332" s="3" t="s">
        <v>348</v>
      </c>
      <c r="H332" s="3" t="s">
        <v>349</v>
      </c>
      <c r="I332" s="11" t="s">
        <v>350</v>
      </c>
      <c r="J332" s="11" t="s">
        <v>351</v>
      </c>
      <c r="K332" s="11" t="s">
        <v>352</v>
      </c>
      <c r="L332" s="11"/>
      <c r="M332" s="11"/>
      <c r="N332" s="11"/>
      <c r="O332" s="11"/>
      <c r="P332" s="11"/>
      <c r="Q332" s="11"/>
      <c r="R332" s="11"/>
      <c r="S332" s="11"/>
      <c r="T332" s="11"/>
      <c r="U332" s="11"/>
      <c r="V332" s="11"/>
      <c r="W332" s="11"/>
      <c r="X332" s="11"/>
    </row>
    <row r="333" spans="1:24" x14ac:dyDescent="0.25">
      <c r="A333" s="3">
        <v>2011</v>
      </c>
      <c r="B333" s="3" t="s">
        <v>85</v>
      </c>
      <c r="C333" s="10">
        <v>0.315</v>
      </c>
      <c r="D333" s="10">
        <v>0.50800000000000001</v>
      </c>
      <c r="E333" s="10">
        <v>0.40400000000000003</v>
      </c>
      <c r="F333" s="10">
        <v>0.69699999999999995</v>
      </c>
      <c r="G333" s="10">
        <v>0.91100000000000003</v>
      </c>
      <c r="H333" s="10">
        <v>0.82099999999999995</v>
      </c>
      <c r="I333" s="11">
        <v>0.46100000000000002</v>
      </c>
      <c r="J333" s="11">
        <v>0.54100000000000004</v>
      </c>
      <c r="K333" s="11">
        <v>7.0999999999999994E-2</v>
      </c>
      <c r="L333" s="11"/>
      <c r="M333" s="11"/>
      <c r="N333" s="11"/>
      <c r="O333" s="11"/>
      <c r="P333" s="11"/>
      <c r="Q333" s="11"/>
      <c r="R333" s="11"/>
      <c r="S333" s="11"/>
      <c r="T333" s="11"/>
      <c r="U333" s="11"/>
      <c r="V333" s="11"/>
      <c r="W333" s="11"/>
      <c r="X333" s="11"/>
    </row>
    <row r="334" spans="1:24" x14ac:dyDescent="0.25">
      <c r="A334" s="3">
        <v>2011</v>
      </c>
      <c r="B334" s="3" t="s">
        <v>248</v>
      </c>
      <c r="C334" s="10">
        <v>0.30599999999999999</v>
      </c>
      <c r="D334" s="10">
        <v>0.65</v>
      </c>
      <c r="E334" s="10">
        <v>0.46200000000000002</v>
      </c>
      <c r="F334" s="10">
        <v>0.68100000000000005</v>
      </c>
      <c r="G334" s="10">
        <v>0.879</v>
      </c>
      <c r="H334" s="10">
        <v>0.80700000000000005</v>
      </c>
      <c r="I334" s="11">
        <v>0.45300000000000001</v>
      </c>
      <c r="J334" s="11">
        <v>0.59399999999999997</v>
      </c>
      <c r="K334" s="11">
        <v>8.5999999999999993E-2</v>
      </c>
      <c r="L334" s="11"/>
      <c r="M334" s="11"/>
      <c r="N334" s="11"/>
      <c r="O334" s="11"/>
      <c r="P334" s="11"/>
      <c r="Q334" s="11"/>
      <c r="R334" s="11"/>
      <c r="S334" s="11"/>
      <c r="T334" s="11"/>
      <c r="U334" s="11"/>
      <c r="V334" s="11"/>
      <c r="W334" s="11"/>
      <c r="X334" s="11"/>
    </row>
    <row r="335" spans="1:24" x14ac:dyDescent="0.25">
      <c r="A335" s="3">
        <v>2012</v>
      </c>
      <c r="B335" s="3" t="s">
        <v>85</v>
      </c>
      <c r="C335" s="10">
        <v>0.26500000000000001</v>
      </c>
      <c r="D335" s="10">
        <v>0.55100000000000005</v>
      </c>
      <c r="E335" s="10">
        <v>0.40100000000000002</v>
      </c>
      <c r="F335" s="10">
        <v>0.71</v>
      </c>
      <c r="G335" s="10">
        <v>0.876</v>
      </c>
      <c r="H335" s="10">
        <v>0.81799999999999995</v>
      </c>
      <c r="I335" s="11">
        <v>0.47399999999999998</v>
      </c>
      <c r="J335" s="11">
        <v>0.57299999999999995</v>
      </c>
      <c r="K335" s="11">
        <v>7.0999999999999994E-2</v>
      </c>
      <c r="L335" s="11"/>
      <c r="M335" s="11"/>
      <c r="N335" s="11"/>
      <c r="O335" s="11"/>
      <c r="P335" s="11"/>
      <c r="Q335" s="11"/>
      <c r="R335" s="11"/>
      <c r="S335" s="11"/>
      <c r="T335" s="11"/>
      <c r="U335" s="11"/>
      <c r="V335" s="11"/>
      <c r="W335" s="11"/>
      <c r="X335" s="11"/>
    </row>
    <row r="336" spans="1:24" x14ac:dyDescent="0.25">
      <c r="A336" s="3">
        <v>2012</v>
      </c>
      <c r="B336" s="3" t="s">
        <v>248</v>
      </c>
      <c r="C336" s="10">
        <v>0.308</v>
      </c>
      <c r="D336" s="10">
        <v>0.64700000000000002</v>
      </c>
      <c r="E336" s="10">
        <v>0.46</v>
      </c>
      <c r="F336" s="10">
        <v>0.66800000000000004</v>
      </c>
      <c r="G336" s="10">
        <v>0.872</v>
      </c>
      <c r="H336" s="10">
        <v>0.79700000000000004</v>
      </c>
      <c r="I336" s="11">
        <v>0.44900000000000001</v>
      </c>
      <c r="J336" s="11">
        <v>0.59799999999999998</v>
      </c>
      <c r="K336" s="11">
        <v>9.0999999999999998E-2</v>
      </c>
      <c r="L336" s="11"/>
      <c r="M336" s="11"/>
      <c r="N336" s="11"/>
      <c r="O336" s="11"/>
      <c r="P336" s="11"/>
      <c r="Q336" s="11"/>
      <c r="R336" s="11"/>
      <c r="S336" s="11"/>
      <c r="T336" s="11"/>
      <c r="U336" s="11"/>
      <c r="V336" s="11"/>
      <c r="W336" s="11"/>
      <c r="X336" s="11"/>
    </row>
    <row r="337" spans="1:24" x14ac:dyDescent="0.25">
      <c r="A337" s="3">
        <v>2013</v>
      </c>
      <c r="B337" s="3" t="s">
        <v>85</v>
      </c>
      <c r="C337" s="10">
        <v>0.24199999999999999</v>
      </c>
      <c r="D337" s="10">
        <v>0.55600000000000005</v>
      </c>
      <c r="E337" s="10">
        <v>0.379</v>
      </c>
      <c r="F337" s="10">
        <v>0.70299999999999996</v>
      </c>
      <c r="G337" s="10">
        <v>0.89</v>
      </c>
      <c r="H337" s="10">
        <v>0.82299999999999995</v>
      </c>
      <c r="I337" s="11">
        <v>0.437</v>
      </c>
      <c r="J337" s="11">
        <v>0.53800000000000003</v>
      </c>
      <c r="K337" s="11">
        <v>6.4000000000000001E-2</v>
      </c>
      <c r="L337" s="11"/>
      <c r="M337" s="11"/>
      <c r="N337" s="11"/>
      <c r="O337" s="11"/>
      <c r="P337" s="11"/>
      <c r="Q337" s="11"/>
      <c r="R337" s="11"/>
      <c r="S337" s="11"/>
      <c r="T337" s="11"/>
      <c r="U337" s="11"/>
      <c r="V337" s="11"/>
      <c r="W337" s="11"/>
      <c r="X337" s="11"/>
    </row>
    <row r="338" spans="1:24" x14ac:dyDescent="0.25">
      <c r="A338" s="3">
        <v>2013</v>
      </c>
      <c r="B338" s="3" t="s">
        <v>248</v>
      </c>
      <c r="C338" s="10">
        <v>0.31</v>
      </c>
      <c r="D338" s="10">
        <v>0.65500000000000003</v>
      </c>
      <c r="E338" s="10">
        <v>0.46400000000000002</v>
      </c>
      <c r="F338" s="10">
        <v>0.66600000000000004</v>
      </c>
      <c r="G338" s="10">
        <v>0.87</v>
      </c>
      <c r="H338" s="10">
        <v>0.79500000000000004</v>
      </c>
      <c r="I338" s="11">
        <v>0.44700000000000001</v>
      </c>
      <c r="J338" s="11">
        <v>0.60299999999999998</v>
      </c>
      <c r="K338" s="11">
        <v>9.2999999999999999E-2</v>
      </c>
      <c r="L338" s="11"/>
      <c r="M338" s="11"/>
      <c r="N338" s="11"/>
      <c r="O338" s="11"/>
      <c r="P338" s="11"/>
      <c r="Q338" s="11"/>
      <c r="R338" s="11"/>
      <c r="S338" s="11"/>
      <c r="T338" s="11"/>
      <c r="U338" s="11"/>
      <c r="V338" s="11"/>
      <c r="W338" s="11"/>
      <c r="X338" s="11"/>
    </row>
    <row r="339" spans="1:24" x14ac:dyDescent="0.25">
      <c r="A339" s="3">
        <v>2014</v>
      </c>
      <c r="B339" s="3" t="s">
        <v>85</v>
      </c>
      <c r="C339" s="10">
        <v>0.245</v>
      </c>
      <c r="D339" s="10">
        <v>0.56399999999999995</v>
      </c>
      <c r="E339" s="10">
        <v>0.38800000000000001</v>
      </c>
      <c r="F339" s="10">
        <v>0.70299999999999996</v>
      </c>
      <c r="G339" s="10">
        <v>0.85099999999999998</v>
      </c>
      <c r="H339" s="10">
        <v>0.8</v>
      </c>
      <c r="I339" s="11">
        <v>0.44800000000000001</v>
      </c>
      <c r="J339" s="11">
        <v>0.56200000000000006</v>
      </c>
      <c r="K339" s="11">
        <v>7.3999999999999996E-2</v>
      </c>
      <c r="L339" s="11"/>
      <c r="M339" s="11"/>
      <c r="N339" s="11"/>
      <c r="O339" s="11"/>
      <c r="P339" s="11"/>
      <c r="Q339" s="11"/>
      <c r="R339" s="11"/>
      <c r="S339" s="11"/>
      <c r="T339" s="11"/>
      <c r="U339" s="11"/>
      <c r="V339" s="11"/>
      <c r="W339" s="11"/>
      <c r="X339" s="11"/>
    </row>
    <row r="340" spans="1:24" x14ac:dyDescent="0.25">
      <c r="A340" s="3">
        <v>2014</v>
      </c>
      <c r="B340" s="3" t="s">
        <v>248</v>
      </c>
      <c r="C340" s="10">
        <v>0.313</v>
      </c>
      <c r="D340" s="10">
        <v>0.65600000000000003</v>
      </c>
      <c r="E340" s="10">
        <v>0.46700000000000003</v>
      </c>
      <c r="F340" s="10">
        <v>0.65900000000000003</v>
      </c>
      <c r="G340" s="10">
        <v>0.873</v>
      </c>
      <c r="H340" s="10">
        <v>0.79400000000000004</v>
      </c>
      <c r="I340" s="11">
        <v>0.44900000000000001</v>
      </c>
      <c r="J340" s="11">
        <v>0.60599999999999998</v>
      </c>
      <c r="K340" s="11">
        <v>9.4E-2</v>
      </c>
      <c r="L340" s="11"/>
      <c r="M340" s="11"/>
      <c r="N340" s="11"/>
      <c r="O340" s="11"/>
      <c r="P340" s="11"/>
      <c r="Q340" s="11"/>
      <c r="R340" s="11"/>
      <c r="S340" s="11"/>
      <c r="T340" s="11"/>
      <c r="U340" s="11"/>
      <c r="V340" s="11"/>
      <c r="W340" s="11"/>
      <c r="X340" s="11"/>
    </row>
    <row r="341" spans="1:24" x14ac:dyDescent="0.25">
      <c r="A341" s="3" t="s">
        <v>104</v>
      </c>
      <c r="B341" s="3" t="s">
        <v>105</v>
      </c>
      <c r="C341" s="10">
        <v>0.253</v>
      </c>
      <c r="D341" s="10">
        <v>0.55400000000000005</v>
      </c>
      <c r="E341" s="10">
        <v>0.39</v>
      </c>
      <c r="F341" s="10">
        <v>0.70399999999999996</v>
      </c>
      <c r="G341" s="10">
        <v>0.874</v>
      </c>
      <c r="H341" s="10">
        <v>0.81299999999999994</v>
      </c>
      <c r="I341" s="11">
        <v>0.45200000000000001</v>
      </c>
      <c r="J341" s="11">
        <v>0.55600000000000005</v>
      </c>
      <c r="K341" s="11">
        <v>7.0000000000000007E-2</v>
      </c>
      <c r="L341" s="11"/>
      <c r="M341" s="11"/>
      <c r="N341" s="11"/>
      <c r="O341" s="11"/>
      <c r="P341" s="11"/>
      <c r="Q341" s="11"/>
      <c r="R341" s="11"/>
      <c r="S341" s="11"/>
      <c r="T341" s="11"/>
      <c r="U341" s="11"/>
      <c r="V341" s="11"/>
      <c r="W341" s="11"/>
      <c r="X341" s="11"/>
    </row>
    <row r="342" spans="1:24" x14ac:dyDescent="0.25">
      <c r="A342" s="3"/>
      <c r="B342" s="3"/>
      <c r="C342" s="10"/>
      <c r="D342" s="10"/>
      <c r="E342" s="10"/>
      <c r="F342" s="10"/>
      <c r="G342" s="10"/>
      <c r="H342" s="10"/>
      <c r="I342" s="11"/>
      <c r="J342" s="11"/>
      <c r="K342" s="11"/>
      <c r="L342" s="11"/>
      <c r="M342" s="11"/>
      <c r="N342" s="11"/>
      <c r="O342" s="11"/>
      <c r="P342" s="11"/>
      <c r="Q342" s="11"/>
      <c r="R342" s="11"/>
      <c r="S342" s="11"/>
      <c r="T342" s="11"/>
      <c r="U342" s="11"/>
      <c r="V342" s="11"/>
      <c r="W342" s="11"/>
      <c r="X342" s="11"/>
    </row>
    <row r="343" spans="1:24" x14ac:dyDescent="0.25">
      <c r="A343" s="3" t="s">
        <v>353</v>
      </c>
      <c r="B343" s="3"/>
      <c r="C343" s="10"/>
      <c r="D343" s="10"/>
      <c r="E343" s="10"/>
      <c r="F343" s="10"/>
      <c r="G343" s="10"/>
      <c r="H343" s="10"/>
      <c r="I343" s="11"/>
      <c r="J343" s="11"/>
      <c r="K343" s="11"/>
      <c r="L343" s="11"/>
      <c r="M343" s="11"/>
      <c r="N343" s="11"/>
      <c r="O343" s="11"/>
      <c r="P343" s="11"/>
      <c r="Q343" s="11"/>
      <c r="R343" s="11"/>
      <c r="S343" s="11"/>
      <c r="T343" s="11"/>
      <c r="U343" s="11"/>
      <c r="V343" s="11"/>
      <c r="W343" s="11"/>
      <c r="X343" s="11"/>
    </row>
    <row r="344" spans="1:24" x14ac:dyDescent="0.25">
      <c r="A344" s="3" t="s">
        <v>535</v>
      </c>
      <c r="B344" s="3"/>
      <c r="C344" s="10"/>
      <c r="D344" s="10"/>
      <c r="E344" s="10"/>
      <c r="F344" s="10"/>
      <c r="G344" s="10"/>
      <c r="H344" s="10"/>
      <c r="I344" s="11"/>
      <c r="J344" s="11"/>
      <c r="K344" s="11"/>
      <c r="L344" s="11"/>
      <c r="M344" s="11"/>
      <c r="N344" s="11"/>
      <c r="O344" s="11"/>
      <c r="P344" s="11"/>
      <c r="Q344" s="11"/>
      <c r="R344" s="11"/>
      <c r="S344" s="11"/>
      <c r="T344" s="11"/>
      <c r="U344" s="11"/>
      <c r="V344" s="11"/>
      <c r="W344" s="11"/>
      <c r="X344" s="11"/>
    </row>
    <row r="345" spans="1:24" x14ac:dyDescent="0.25">
      <c r="A345" s="3" t="s">
        <v>44</v>
      </c>
      <c r="B345" s="3" t="s">
        <v>38</v>
      </c>
      <c r="C345" s="10" t="s">
        <v>344</v>
      </c>
      <c r="D345" s="10" t="s">
        <v>345</v>
      </c>
      <c r="E345" s="10" t="s">
        <v>346</v>
      </c>
      <c r="F345" s="10" t="s">
        <v>347</v>
      </c>
      <c r="G345" s="10" t="s">
        <v>348</v>
      </c>
      <c r="H345" s="10" t="s">
        <v>349</v>
      </c>
      <c r="I345" s="11" t="s">
        <v>350</v>
      </c>
      <c r="J345" s="11" t="s">
        <v>354</v>
      </c>
      <c r="K345" s="11"/>
      <c r="L345" s="11"/>
      <c r="M345" s="11"/>
      <c r="N345" s="11"/>
      <c r="O345" s="11"/>
      <c r="P345" s="11"/>
      <c r="Q345" s="11"/>
      <c r="R345" s="11"/>
      <c r="S345" s="11"/>
      <c r="T345" s="11"/>
      <c r="U345" s="11"/>
      <c r="V345" s="11"/>
      <c r="W345" s="11"/>
      <c r="X345" s="11"/>
    </row>
    <row r="346" spans="1:24" x14ac:dyDescent="0.25">
      <c r="A346" s="3">
        <v>2011</v>
      </c>
      <c r="B346" s="3" t="s">
        <v>85</v>
      </c>
      <c r="C346" s="10">
        <v>0.28999999999999998</v>
      </c>
      <c r="D346" s="10">
        <v>0.498</v>
      </c>
      <c r="E346" s="10">
        <v>0.39700000000000002</v>
      </c>
      <c r="F346" s="10">
        <v>0.68</v>
      </c>
      <c r="G346" s="10">
        <v>0.89800000000000002</v>
      </c>
      <c r="H346" s="10">
        <v>0.82099999999999995</v>
      </c>
      <c r="I346" s="11">
        <v>0.51500000000000001</v>
      </c>
      <c r="J346" s="11">
        <v>21.6</v>
      </c>
      <c r="K346" s="11"/>
      <c r="L346" s="11"/>
      <c r="M346" s="11"/>
      <c r="N346" s="11"/>
      <c r="O346" s="11"/>
      <c r="P346" s="11"/>
      <c r="Q346" s="11"/>
      <c r="R346" s="11"/>
      <c r="S346" s="11"/>
      <c r="T346" s="11"/>
      <c r="U346" s="11"/>
      <c r="V346" s="11"/>
      <c r="W346" s="11"/>
      <c r="X346" s="11"/>
    </row>
    <row r="347" spans="1:24" x14ac:dyDescent="0.25">
      <c r="A347" s="3">
        <v>2011</v>
      </c>
      <c r="B347" s="3" t="s">
        <v>248</v>
      </c>
      <c r="C347" s="10">
        <v>0.28899999999999998</v>
      </c>
      <c r="D347" s="10">
        <v>0.621</v>
      </c>
      <c r="E347" s="10">
        <v>0.45600000000000002</v>
      </c>
      <c r="F347" s="10">
        <v>0.64700000000000002</v>
      </c>
      <c r="G347" s="10">
        <v>0.88</v>
      </c>
      <c r="H347" s="10">
        <v>0.80600000000000005</v>
      </c>
      <c r="I347" s="11">
        <v>0.501</v>
      </c>
      <c r="J347" s="11">
        <v>21.6</v>
      </c>
      <c r="K347" s="11"/>
      <c r="L347" s="11"/>
      <c r="M347" s="11"/>
      <c r="N347" s="11"/>
      <c r="O347" s="11"/>
      <c r="P347" s="11"/>
      <c r="Q347" s="11"/>
      <c r="R347" s="11"/>
      <c r="S347" s="11"/>
      <c r="T347" s="11"/>
      <c r="U347" s="11"/>
      <c r="V347" s="11"/>
      <c r="W347" s="11"/>
      <c r="X347" s="11"/>
    </row>
    <row r="348" spans="1:24" x14ac:dyDescent="0.25">
      <c r="A348" s="3">
        <v>2012</v>
      </c>
      <c r="B348" s="3" t="s">
        <v>85</v>
      </c>
      <c r="C348" s="10">
        <v>0.25</v>
      </c>
      <c r="D348" s="10">
        <v>0.53400000000000003</v>
      </c>
      <c r="E348" s="10">
        <v>0.39600000000000002</v>
      </c>
      <c r="F348" s="10">
        <v>0.71199999999999997</v>
      </c>
      <c r="G348" s="10">
        <v>0.86199999999999999</v>
      </c>
      <c r="H348" s="10">
        <v>0.81599999999999995</v>
      </c>
      <c r="I348" s="11">
        <v>0.51300000000000001</v>
      </c>
      <c r="J348" s="11">
        <v>23.4</v>
      </c>
      <c r="K348" s="11"/>
      <c r="L348" s="11"/>
      <c r="M348" s="11"/>
      <c r="N348" s="11"/>
      <c r="O348" s="11"/>
      <c r="P348" s="11"/>
      <c r="Q348" s="11"/>
      <c r="R348" s="11"/>
      <c r="S348" s="11"/>
      <c r="T348" s="11"/>
      <c r="U348" s="11"/>
      <c r="V348" s="11"/>
      <c r="W348" s="11"/>
      <c r="X348" s="11"/>
    </row>
    <row r="349" spans="1:24" x14ac:dyDescent="0.25">
      <c r="A349" s="3">
        <v>2012</v>
      </c>
      <c r="B349" s="3" t="s">
        <v>248</v>
      </c>
      <c r="C349" s="10">
        <v>0.29299999999999998</v>
      </c>
      <c r="D349" s="10">
        <v>0.622</v>
      </c>
      <c r="E349" s="10">
        <v>0.45600000000000002</v>
      </c>
      <c r="F349" s="10">
        <v>0.63600000000000001</v>
      </c>
      <c r="G349" s="10">
        <v>0.873</v>
      </c>
      <c r="H349" s="10">
        <v>0.79600000000000004</v>
      </c>
      <c r="I349" s="11">
        <v>0.495</v>
      </c>
      <c r="J349" s="11">
        <v>22.1</v>
      </c>
      <c r="K349" s="11"/>
      <c r="L349" s="11"/>
      <c r="M349" s="11"/>
      <c r="N349" s="11"/>
      <c r="O349" s="11"/>
      <c r="P349" s="11"/>
      <c r="Q349" s="11"/>
      <c r="R349" s="11"/>
      <c r="S349" s="11"/>
      <c r="T349" s="11"/>
      <c r="U349" s="11"/>
      <c r="V349" s="11"/>
      <c r="W349" s="11"/>
      <c r="X349" s="11"/>
    </row>
    <row r="350" spans="1:24" x14ac:dyDescent="0.25">
      <c r="A350" s="3">
        <v>2013</v>
      </c>
      <c r="B350" s="3" t="s">
        <v>85</v>
      </c>
      <c r="C350" s="10">
        <v>0.23200000000000001</v>
      </c>
      <c r="D350" s="10">
        <v>0.53500000000000003</v>
      </c>
      <c r="E350" s="10">
        <v>0.375</v>
      </c>
      <c r="F350" s="10">
        <v>0.70099999999999996</v>
      </c>
      <c r="G350" s="10">
        <v>0.879</v>
      </c>
      <c r="H350" s="10">
        <v>0.82099999999999995</v>
      </c>
      <c r="I350" s="11">
        <v>0.47199999999999998</v>
      </c>
      <c r="J350" s="11">
        <v>24.3</v>
      </c>
      <c r="K350" s="11"/>
      <c r="L350" s="11"/>
      <c r="M350" s="11"/>
      <c r="N350" s="11"/>
      <c r="O350" s="11"/>
      <c r="P350" s="11"/>
      <c r="Q350" s="11"/>
      <c r="R350" s="11"/>
      <c r="S350" s="11"/>
      <c r="T350" s="11"/>
      <c r="U350" s="11"/>
      <c r="V350" s="11"/>
      <c r="W350" s="11"/>
      <c r="X350" s="11"/>
    </row>
    <row r="351" spans="1:24" x14ac:dyDescent="0.25">
      <c r="A351" s="3">
        <v>2013</v>
      </c>
      <c r="B351" s="3" t="s">
        <v>248</v>
      </c>
      <c r="C351" s="10">
        <v>0.29699999999999999</v>
      </c>
      <c r="D351" s="10">
        <v>0.627</v>
      </c>
      <c r="E351" s="10">
        <v>0.45900000000000002</v>
      </c>
      <c r="F351" s="10">
        <v>0.63200000000000001</v>
      </c>
      <c r="G351" s="10">
        <v>0.873</v>
      </c>
      <c r="H351" s="10">
        <v>0.79400000000000004</v>
      </c>
      <c r="I351" s="11">
        <v>0.49199999999999999</v>
      </c>
      <c r="J351" s="11">
        <v>22.6</v>
      </c>
      <c r="K351" s="11"/>
      <c r="L351" s="11"/>
      <c r="M351" s="11"/>
      <c r="N351" s="11"/>
      <c r="O351" s="11"/>
      <c r="P351" s="11"/>
      <c r="Q351" s="11"/>
      <c r="R351" s="11"/>
      <c r="S351" s="11"/>
      <c r="T351" s="11"/>
      <c r="U351" s="11"/>
      <c r="V351" s="11"/>
      <c r="W351" s="11"/>
      <c r="X351" s="11"/>
    </row>
    <row r="352" spans="1:24" x14ac:dyDescent="0.25">
      <c r="A352" s="3">
        <v>2014</v>
      </c>
      <c r="B352" s="3" t="s">
        <v>85</v>
      </c>
      <c r="C352" s="10">
        <v>0.22500000000000001</v>
      </c>
      <c r="D352" s="10">
        <v>0.55100000000000005</v>
      </c>
      <c r="E352" s="10">
        <v>0.38100000000000001</v>
      </c>
      <c r="F352" s="10">
        <v>0.67400000000000004</v>
      </c>
      <c r="G352" s="10">
        <v>0.85199999999999998</v>
      </c>
      <c r="H352" s="10">
        <v>0.79800000000000004</v>
      </c>
      <c r="I352" s="11">
        <v>0.47899999999999998</v>
      </c>
      <c r="J352" s="11">
        <v>24.3</v>
      </c>
      <c r="K352" s="11"/>
      <c r="L352" s="11"/>
      <c r="M352" s="11"/>
      <c r="N352" s="11"/>
      <c r="O352" s="11"/>
      <c r="P352" s="11"/>
      <c r="Q352" s="11"/>
      <c r="R352" s="11"/>
      <c r="S352" s="11"/>
      <c r="T352" s="11"/>
      <c r="U352" s="11"/>
      <c r="V352" s="11"/>
      <c r="W352" s="11"/>
      <c r="X352" s="11"/>
    </row>
    <row r="353" spans="1:24" x14ac:dyDescent="0.25">
      <c r="A353" s="3">
        <v>2014</v>
      </c>
      <c r="B353" s="3" t="s">
        <v>248</v>
      </c>
      <c r="C353" s="10">
        <v>0.30099999999999999</v>
      </c>
      <c r="D353" s="10">
        <v>0.63100000000000001</v>
      </c>
      <c r="E353" s="10">
        <v>0.46200000000000002</v>
      </c>
      <c r="F353" s="10">
        <v>0.629</v>
      </c>
      <c r="G353" s="10">
        <v>0.875</v>
      </c>
      <c r="H353" s="10">
        <v>0.79300000000000004</v>
      </c>
      <c r="I353" s="11">
        <v>0.48799999999999999</v>
      </c>
      <c r="J353" s="11">
        <v>23</v>
      </c>
      <c r="K353" s="11"/>
      <c r="L353" s="11"/>
      <c r="M353" s="11"/>
      <c r="N353" s="11"/>
      <c r="O353" s="11"/>
      <c r="P353" s="11"/>
      <c r="Q353" s="11"/>
      <c r="R353" s="11"/>
      <c r="S353" s="11"/>
      <c r="T353" s="11"/>
      <c r="U353" s="11"/>
      <c r="V353" s="11"/>
      <c r="W353" s="11"/>
      <c r="X353" s="11"/>
    </row>
    <row r="354" spans="1:24" x14ac:dyDescent="0.25">
      <c r="A354" s="3" t="s">
        <v>104</v>
      </c>
      <c r="B354" s="3" t="s">
        <v>105</v>
      </c>
      <c r="C354" s="10">
        <v>0.23799999999999999</v>
      </c>
      <c r="D354" s="10">
        <v>0.53800000000000003</v>
      </c>
      <c r="E354" s="10">
        <v>0.38400000000000001</v>
      </c>
      <c r="F354" s="10">
        <v>0.69399999999999995</v>
      </c>
      <c r="G354" s="10">
        <v>0.86599999999999999</v>
      </c>
      <c r="H354" s="10">
        <v>0.81100000000000005</v>
      </c>
      <c r="I354" s="11">
        <v>0.48799999999999999</v>
      </c>
      <c r="J354" s="11">
        <v>23.9</v>
      </c>
      <c r="K354" s="11"/>
      <c r="L354" s="11"/>
      <c r="M354" s="11"/>
      <c r="N354" s="11"/>
      <c r="O354" s="11"/>
      <c r="P354" s="11"/>
      <c r="Q354" s="11"/>
      <c r="R354" s="11"/>
      <c r="S354" s="11"/>
      <c r="T354" s="11"/>
      <c r="U354" s="11"/>
      <c r="V354" s="11"/>
      <c r="W354" s="11"/>
      <c r="X354" s="11"/>
    </row>
    <row r="355" spans="1:24" x14ac:dyDescent="0.25">
      <c r="A355" s="3"/>
      <c r="B355" s="3"/>
      <c r="C355" s="10"/>
      <c r="D355" s="10"/>
      <c r="E355" s="10"/>
      <c r="F355" s="10"/>
      <c r="G355" s="10"/>
      <c r="H355" s="10"/>
      <c r="I355" s="11"/>
      <c r="J355" s="11"/>
      <c r="K355" s="11"/>
      <c r="L355" s="11"/>
      <c r="M355" s="11"/>
      <c r="N355" s="11"/>
      <c r="O355" s="11"/>
      <c r="P355" s="11"/>
      <c r="Q355" s="11"/>
      <c r="R355" s="11"/>
      <c r="S355" s="11"/>
      <c r="T355" s="11"/>
      <c r="U355" s="11"/>
      <c r="V355" s="11"/>
      <c r="W355" s="11"/>
      <c r="X355" s="11"/>
    </row>
    <row r="356" spans="1:24" x14ac:dyDescent="0.25">
      <c r="A356" s="3" t="s">
        <v>239</v>
      </c>
      <c r="B356" s="3"/>
      <c r="C356" s="10"/>
      <c r="D356" s="10"/>
      <c r="E356" s="10"/>
      <c r="F356" s="10"/>
      <c r="G356" s="10"/>
      <c r="H356" s="10"/>
      <c r="I356" s="11"/>
      <c r="J356" s="11"/>
      <c r="K356" s="11"/>
      <c r="L356" s="11"/>
      <c r="M356" s="11"/>
      <c r="N356" s="11"/>
      <c r="O356" s="11"/>
      <c r="P356" s="11"/>
      <c r="Q356" s="11"/>
      <c r="R356" s="11"/>
      <c r="S356" s="11"/>
      <c r="T356" s="11"/>
      <c r="U356" s="11"/>
      <c r="V356" s="11"/>
      <c r="W356" s="11"/>
      <c r="X356" s="11"/>
    </row>
    <row r="357" spans="1:24" x14ac:dyDescent="0.25">
      <c r="A357" s="3" t="s">
        <v>534</v>
      </c>
      <c r="B357" s="3"/>
      <c r="C357" s="10"/>
      <c r="D357" s="10"/>
      <c r="E357" s="10"/>
      <c r="F357" s="10"/>
      <c r="G357" s="10"/>
      <c r="H357" s="10"/>
      <c r="I357" s="11"/>
      <c r="J357" s="11"/>
      <c r="K357" s="11"/>
      <c r="L357" s="11"/>
      <c r="M357" s="11"/>
      <c r="N357" s="11"/>
      <c r="O357" s="11"/>
      <c r="P357" s="11"/>
      <c r="Q357" s="11"/>
      <c r="R357" s="11"/>
      <c r="S357" s="11"/>
      <c r="T357" s="11"/>
      <c r="U357" s="11"/>
      <c r="V357" s="11"/>
      <c r="W357" s="11"/>
      <c r="X357" s="11"/>
    </row>
    <row r="358" spans="1:24" x14ac:dyDescent="0.25">
      <c r="A358" s="3" t="s">
        <v>44</v>
      </c>
      <c r="B358" s="3" t="s">
        <v>38</v>
      </c>
      <c r="C358" s="10" t="s">
        <v>355</v>
      </c>
      <c r="D358" s="10" t="s">
        <v>45</v>
      </c>
      <c r="E358" s="10" t="s">
        <v>356</v>
      </c>
      <c r="F358" s="10" t="s">
        <v>357</v>
      </c>
      <c r="G358" s="10" t="s">
        <v>358</v>
      </c>
      <c r="H358" s="10" t="s">
        <v>359</v>
      </c>
      <c r="I358" s="11" t="s">
        <v>360</v>
      </c>
      <c r="J358" s="11" t="s">
        <v>361</v>
      </c>
      <c r="K358" s="11" t="s">
        <v>362</v>
      </c>
      <c r="L358" s="11" t="s">
        <v>363</v>
      </c>
      <c r="M358" s="11" t="s">
        <v>364</v>
      </c>
      <c r="N358" s="11" t="s">
        <v>365</v>
      </c>
      <c r="O358" s="11" t="s">
        <v>366</v>
      </c>
      <c r="P358" s="11" t="s">
        <v>367</v>
      </c>
      <c r="Q358" s="11" t="s">
        <v>16</v>
      </c>
      <c r="R358" s="11" t="s">
        <v>17</v>
      </c>
      <c r="S358" s="11" t="s">
        <v>368</v>
      </c>
      <c r="T358" s="11" t="s">
        <v>369</v>
      </c>
      <c r="U358" s="11" t="s">
        <v>370</v>
      </c>
      <c r="V358" s="11" t="s">
        <v>371</v>
      </c>
      <c r="W358" s="11"/>
      <c r="X358" s="11"/>
    </row>
    <row r="359" spans="1:24" x14ac:dyDescent="0.25">
      <c r="A359" s="3">
        <v>2011</v>
      </c>
      <c r="B359" s="3" t="s">
        <v>85</v>
      </c>
      <c r="C359" s="10" t="s">
        <v>539</v>
      </c>
      <c r="D359" s="10">
        <v>10</v>
      </c>
      <c r="E359" s="10">
        <v>8</v>
      </c>
      <c r="F359" s="10">
        <v>75</v>
      </c>
      <c r="G359" s="10">
        <v>21</v>
      </c>
      <c r="H359" s="10">
        <v>0</v>
      </c>
      <c r="I359" s="11">
        <v>0</v>
      </c>
      <c r="J359" s="11">
        <v>0</v>
      </c>
      <c r="K359" s="11">
        <v>0</v>
      </c>
      <c r="L359" s="11">
        <v>0</v>
      </c>
      <c r="M359" s="11">
        <v>0</v>
      </c>
      <c r="N359" s="11">
        <v>0</v>
      </c>
      <c r="O359" s="11">
        <v>0</v>
      </c>
      <c r="P359" s="11"/>
      <c r="Q359" s="11"/>
      <c r="R359" s="11"/>
      <c r="S359" s="11"/>
      <c r="T359" s="11"/>
      <c r="U359" s="11">
        <v>1</v>
      </c>
      <c r="V359" s="11"/>
      <c r="W359" s="11"/>
      <c r="X359" s="11"/>
    </row>
    <row r="360" spans="1:24" x14ac:dyDescent="0.25">
      <c r="A360" s="3">
        <v>2012</v>
      </c>
      <c r="B360" s="3" t="s">
        <v>85</v>
      </c>
      <c r="C360" s="10" t="s">
        <v>539</v>
      </c>
      <c r="D360" s="10">
        <v>67</v>
      </c>
      <c r="E360" s="10">
        <v>29</v>
      </c>
      <c r="F360" s="10">
        <v>328</v>
      </c>
      <c r="G360" s="10">
        <v>75</v>
      </c>
      <c r="H360" s="10">
        <v>0</v>
      </c>
      <c r="I360" s="11">
        <v>1</v>
      </c>
      <c r="J360" s="11">
        <v>0</v>
      </c>
      <c r="K360" s="11">
        <v>1</v>
      </c>
      <c r="L360" s="11">
        <v>0</v>
      </c>
      <c r="M360" s="11">
        <v>0</v>
      </c>
      <c r="N360" s="11">
        <v>0</v>
      </c>
      <c r="O360" s="11">
        <v>0</v>
      </c>
      <c r="P360" s="11"/>
      <c r="Q360" s="11"/>
      <c r="R360" s="11"/>
      <c r="S360" s="11"/>
      <c r="T360" s="11"/>
      <c r="U360" s="11">
        <v>0.98699999999999999</v>
      </c>
      <c r="V360" s="11"/>
      <c r="W360" s="11"/>
      <c r="X360" s="11"/>
    </row>
    <row r="361" spans="1:24" x14ac:dyDescent="0.25">
      <c r="A361" s="3">
        <v>2013</v>
      </c>
      <c r="B361" s="3" t="s">
        <v>85</v>
      </c>
      <c r="C361" s="10" t="s">
        <v>539</v>
      </c>
      <c r="D361" s="10">
        <v>47</v>
      </c>
      <c r="E361" s="10">
        <v>40</v>
      </c>
      <c r="F361" s="10">
        <v>356</v>
      </c>
      <c r="G361" s="10">
        <v>84</v>
      </c>
      <c r="H361" s="10">
        <v>0</v>
      </c>
      <c r="I361" s="11">
        <v>1</v>
      </c>
      <c r="J361" s="11">
        <v>1</v>
      </c>
      <c r="K361" s="11">
        <v>0</v>
      </c>
      <c r="L361" s="11">
        <v>0</v>
      </c>
      <c r="M361" s="11">
        <v>0</v>
      </c>
      <c r="N361" s="11">
        <v>0</v>
      </c>
      <c r="O361" s="11">
        <v>0</v>
      </c>
      <c r="P361" s="11"/>
      <c r="Q361" s="11"/>
      <c r="R361" s="11"/>
      <c r="S361" s="11"/>
      <c r="T361" s="11"/>
      <c r="U361" s="11">
        <v>0.98799999999999999</v>
      </c>
      <c r="V361" s="11"/>
      <c r="W361" s="11"/>
      <c r="X361" s="11"/>
    </row>
    <row r="362" spans="1:24" x14ac:dyDescent="0.25">
      <c r="A362" s="3" t="s">
        <v>104</v>
      </c>
      <c r="B362" s="3" t="s">
        <v>105</v>
      </c>
      <c r="C362" s="10" t="s">
        <v>539</v>
      </c>
      <c r="D362" s="10">
        <v>124</v>
      </c>
      <c r="E362" s="10">
        <v>77</v>
      </c>
      <c r="F362" s="10">
        <v>759</v>
      </c>
      <c r="G362" s="10">
        <v>180</v>
      </c>
      <c r="H362" s="10">
        <v>0</v>
      </c>
      <c r="I362" s="11">
        <v>2</v>
      </c>
      <c r="J362" s="11">
        <v>1</v>
      </c>
      <c r="K362" s="11">
        <v>1</v>
      </c>
      <c r="L362" s="11">
        <v>0</v>
      </c>
      <c r="M362" s="11">
        <v>0</v>
      </c>
      <c r="N362" s="11">
        <v>0</v>
      </c>
      <c r="O362" s="11">
        <v>0</v>
      </c>
      <c r="P362" s="11"/>
      <c r="Q362" s="11"/>
      <c r="R362" s="11"/>
      <c r="S362" s="11"/>
      <c r="T362" s="11"/>
      <c r="U362" s="11">
        <v>0.98899999999999999</v>
      </c>
      <c r="V362" s="11"/>
      <c r="W362" s="11"/>
      <c r="X362" s="11"/>
    </row>
    <row r="363" spans="1:24" x14ac:dyDescent="0.25">
      <c r="A363" s="3">
        <v>2011</v>
      </c>
      <c r="B363" s="3" t="s">
        <v>85</v>
      </c>
      <c r="C363" s="10" t="s">
        <v>500</v>
      </c>
      <c r="D363" s="10">
        <v>13</v>
      </c>
      <c r="E363" s="10">
        <v>12</v>
      </c>
      <c r="F363" s="10">
        <v>107.2</v>
      </c>
      <c r="G363" s="10">
        <v>37</v>
      </c>
      <c r="H363" s="10">
        <v>0</v>
      </c>
      <c r="I363" s="11">
        <v>1</v>
      </c>
      <c r="J363" s="11">
        <v>1</v>
      </c>
      <c r="K363" s="11">
        <v>0</v>
      </c>
      <c r="L363" s="11">
        <v>0</v>
      </c>
      <c r="M363" s="11">
        <v>0</v>
      </c>
      <c r="N363" s="11">
        <v>0</v>
      </c>
      <c r="O363" s="11">
        <v>0</v>
      </c>
      <c r="P363" s="11"/>
      <c r="Q363" s="11"/>
      <c r="R363" s="11"/>
      <c r="S363" s="11"/>
      <c r="T363" s="11"/>
      <c r="U363" s="11">
        <v>0.97399999999999998</v>
      </c>
      <c r="V363" s="11"/>
      <c r="W363" s="11"/>
      <c r="X363" s="11"/>
    </row>
    <row r="364" spans="1:24" x14ac:dyDescent="0.25">
      <c r="A364" s="3">
        <v>2012</v>
      </c>
      <c r="B364" s="3" t="s">
        <v>85</v>
      </c>
      <c r="C364" s="10" t="s">
        <v>500</v>
      </c>
      <c r="D364" s="10">
        <v>110</v>
      </c>
      <c r="E364" s="10">
        <v>108</v>
      </c>
      <c r="F364" s="10">
        <v>885.2</v>
      </c>
      <c r="G364" s="10">
        <v>264</v>
      </c>
      <c r="H364" s="10">
        <v>2</v>
      </c>
      <c r="I364" s="11">
        <v>2</v>
      </c>
      <c r="J364" s="11">
        <v>1</v>
      </c>
      <c r="K364" s="11">
        <v>1</v>
      </c>
      <c r="L364" s="11">
        <v>0</v>
      </c>
      <c r="M364" s="11">
        <v>1</v>
      </c>
      <c r="N364" s="11">
        <v>0</v>
      </c>
      <c r="O364" s="11">
        <v>0</v>
      </c>
      <c r="P364" s="11"/>
      <c r="Q364" s="11"/>
      <c r="R364" s="11"/>
      <c r="S364" s="11"/>
      <c r="T364" s="11"/>
      <c r="U364" s="11">
        <v>0.99299999999999999</v>
      </c>
      <c r="V364" s="11"/>
      <c r="W364" s="11"/>
      <c r="X364" s="11"/>
    </row>
    <row r="365" spans="1:24" x14ac:dyDescent="0.25">
      <c r="A365" s="3">
        <v>2013</v>
      </c>
      <c r="B365" s="3" t="s">
        <v>85</v>
      </c>
      <c r="C365" s="10" t="s">
        <v>500</v>
      </c>
      <c r="D365" s="10">
        <v>111</v>
      </c>
      <c r="E365" s="10">
        <v>108</v>
      </c>
      <c r="F365" s="10">
        <v>952.2</v>
      </c>
      <c r="G365" s="10">
        <v>275</v>
      </c>
      <c r="H365" s="10">
        <v>0</v>
      </c>
      <c r="I365" s="11">
        <v>1</v>
      </c>
      <c r="J365" s="11">
        <v>1</v>
      </c>
      <c r="K365" s="11">
        <v>0</v>
      </c>
      <c r="L365" s="11">
        <v>0</v>
      </c>
      <c r="M365" s="11">
        <v>0</v>
      </c>
      <c r="N365" s="11">
        <v>0</v>
      </c>
      <c r="O365" s="11">
        <v>0</v>
      </c>
      <c r="P365" s="11"/>
      <c r="Q365" s="11"/>
      <c r="R365" s="11"/>
      <c r="S365" s="11"/>
      <c r="T365" s="11"/>
      <c r="U365" s="11">
        <v>0.996</v>
      </c>
      <c r="V365" s="11"/>
      <c r="W365" s="11"/>
      <c r="X365" s="11"/>
    </row>
    <row r="366" spans="1:24" x14ac:dyDescent="0.25">
      <c r="A366" s="3">
        <v>2014</v>
      </c>
      <c r="B366" s="3" t="s">
        <v>85</v>
      </c>
      <c r="C366" s="10" t="s">
        <v>500</v>
      </c>
      <c r="D366" s="10">
        <v>149</v>
      </c>
      <c r="E366" s="10">
        <v>149</v>
      </c>
      <c r="F366" s="10">
        <v>1314</v>
      </c>
      <c r="G366" s="10">
        <v>383</v>
      </c>
      <c r="H366" s="10">
        <v>4</v>
      </c>
      <c r="I366" s="11">
        <v>3</v>
      </c>
      <c r="J366" s="11">
        <v>2</v>
      </c>
      <c r="K366" s="11">
        <v>1</v>
      </c>
      <c r="L366" s="11">
        <v>0</v>
      </c>
      <c r="M366" s="11">
        <v>1</v>
      </c>
      <c r="N366" s="11">
        <v>0</v>
      </c>
      <c r="O366" s="11">
        <v>0</v>
      </c>
      <c r="P366" s="11"/>
      <c r="Q366" s="11"/>
      <c r="R366" s="11"/>
      <c r="S366" s="11"/>
      <c r="T366" s="11"/>
      <c r="U366" s="11">
        <v>0.99199999999999999</v>
      </c>
      <c r="V366" s="11"/>
      <c r="W366" s="11"/>
      <c r="X366" s="11"/>
    </row>
    <row r="367" spans="1:24" x14ac:dyDescent="0.25">
      <c r="A367" s="3" t="s">
        <v>104</v>
      </c>
      <c r="B367" s="3" t="s">
        <v>105</v>
      </c>
      <c r="C367" s="10" t="s">
        <v>500</v>
      </c>
      <c r="D367" s="10">
        <v>383</v>
      </c>
      <c r="E367" s="10">
        <v>377</v>
      </c>
      <c r="F367" s="10">
        <v>3260</v>
      </c>
      <c r="G367" s="10">
        <v>959</v>
      </c>
      <c r="H367" s="10">
        <v>6</v>
      </c>
      <c r="I367" s="11">
        <v>7</v>
      </c>
      <c r="J367" s="11">
        <v>5</v>
      </c>
      <c r="K367" s="11">
        <v>2</v>
      </c>
      <c r="L367" s="11">
        <v>0</v>
      </c>
      <c r="M367" s="11">
        <v>2</v>
      </c>
      <c r="N367" s="11">
        <v>0</v>
      </c>
      <c r="O367" s="11">
        <v>0</v>
      </c>
      <c r="P367" s="11"/>
      <c r="Q367" s="11"/>
      <c r="R367" s="11"/>
      <c r="S367" s="11"/>
      <c r="T367" s="11"/>
      <c r="U367" s="11">
        <v>0.99299999999999999</v>
      </c>
      <c r="V367" s="11"/>
      <c r="W367" s="11"/>
      <c r="X367" s="11"/>
    </row>
    <row r="368" spans="1:24" x14ac:dyDescent="0.25">
      <c r="A368" s="3">
        <v>2011</v>
      </c>
      <c r="B368" s="3" t="s">
        <v>85</v>
      </c>
      <c r="C368" s="10" t="s">
        <v>538</v>
      </c>
      <c r="D368" s="10">
        <v>13</v>
      </c>
      <c r="E368" s="10">
        <v>12</v>
      </c>
      <c r="F368" s="10">
        <v>109</v>
      </c>
      <c r="G368" s="10">
        <v>22</v>
      </c>
      <c r="H368" s="10">
        <v>0</v>
      </c>
      <c r="I368" s="11">
        <v>1</v>
      </c>
      <c r="J368" s="11">
        <v>1</v>
      </c>
      <c r="K368" s="11">
        <v>0</v>
      </c>
      <c r="L368" s="11">
        <v>0</v>
      </c>
      <c r="M368" s="11">
        <v>0</v>
      </c>
      <c r="N368" s="11">
        <v>0</v>
      </c>
      <c r="O368" s="11">
        <v>0</v>
      </c>
      <c r="P368" s="11"/>
      <c r="Q368" s="11"/>
      <c r="R368" s="11"/>
      <c r="S368" s="11"/>
      <c r="T368" s="11"/>
      <c r="U368" s="11">
        <v>0.95699999999999996</v>
      </c>
      <c r="V368" s="11"/>
      <c r="W368" s="11"/>
      <c r="X368" s="11"/>
    </row>
    <row r="369" spans="1:24" x14ac:dyDescent="0.25">
      <c r="A369" s="3">
        <v>2012</v>
      </c>
      <c r="B369" s="3" t="s">
        <v>85</v>
      </c>
      <c r="C369" s="10" t="s">
        <v>538</v>
      </c>
      <c r="D369" s="10">
        <v>4</v>
      </c>
      <c r="E369" s="10">
        <v>1</v>
      </c>
      <c r="F369" s="10">
        <v>12</v>
      </c>
      <c r="G369" s="10">
        <v>1</v>
      </c>
      <c r="H369" s="10">
        <v>1</v>
      </c>
      <c r="I369" s="11">
        <v>1</v>
      </c>
      <c r="J369" s="11">
        <v>1</v>
      </c>
      <c r="K369" s="11">
        <v>0</v>
      </c>
      <c r="L369" s="11">
        <v>0</v>
      </c>
      <c r="M369" s="11">
        <v>0</v>
      </c>
      <c r="N369" s="11">
        <v>0</v>
      </c>
      <c r="O369" s="11">
        <v>0</v>
      </c>
      <c r="P369" s="11"/>
      <c r="Q369" s="11"/>
      <c r="R369" s="11"/>
      <c r="S369" s="11"/>
      <c r="T369" s="11"/>
      <c r="U369" s="11">
        <v>0.66700000000000004</v>
      </c>
      <c r="V369" s="11"/>
      <c r="W369" s="11"/>
      <c r="X369" s="11"/>
    </row>
    <row r="370" spans="1:24" x14ac:dyDescent="0.25">
      <c r="A370" s="3" t="s">
        <v>104</v>
      </c>
      <c r="B370" s="3" t="s">
        <v>105</v>
      </c>
      <c r="C370" s="10" t="s">
        <v>538</v>
      </c>
      <c r="D370" s="10">
        <v>17</v>
      </c>
      <c r="E370" s="10">
        <v>13</v>
      </c>
      <c r="F370" s="10">
        <v>121</v>
      </c>
      <c r="G370" s="10">
        <v>23</v>
      </c>
      <c r="H370" s="10">
        <v>1</v>
      </c>
      <c r="I370" s="11">
        <v>2</v>
      </c>
      <c r="J370" s="11">
        <v>2</v>
      </c>
      <c r="K370" s="11">
        <v>0</v>
      </c>
      <c r="L370" s="11">
        <v>0</v>
      </c>
      <c r="M370" s="11">
        <v>0</v>
      </c>
      <c r="N370" s="11">
        <v>0</v>
      </c>
      <c r="O370" s="11">
        <v>0</v>
      </c>
      <c r="P370" s="11"/>
      <c r="Q370" s="11"/>
      <c r="R370" s="11"/>
      <c r="S370" s="11"/>
      <c r="T370" s="11"/>
      <c r="U370" s="11">
        <v>0.92300000000000004</v>
      </c>
      <c r="V370" s="11"/>
      <c r="W370" s="11"/>
      <c r="X370" s="11"/>
    </row>
    <row r="371" spans="1:24" x14ac:dyDescent="0.25">
      <c r="A371" s="3">
        <v>2011</v>
      </c>
      <c r="B371" s="3" t="s">
        <v>85</v>
      </c>
      <c r="C371" s="10" t="s">
        <v>64</v>
      </c>
      <c r="D371" s="10">
        <v>36</v>
      </c>
      <c r="E371" s="10">
        <v>32</v>
      </c>
      <c r="F371" s="10">
        <v>291.2</v>
      </c>
      <c r="G371" s="10">
        <v>80</v>
      </c>
      <c r="H371" s="10">
        <v>0</v>
      </c>
      <c r="I371" s="11">
        <v>2</v>
      </c>
      <c r="J371" s="11">
        <v>2</v>
      </c>
      <c r="K371" s="11">
        <v>0</v>
      </c>
      <c r="L371" s="11">
        <v>0</v>
      </c>
      <c r="M371" s="11">
        <v>0</v>
      </c>
      <c r="N371" s="11">
        <v>0</v>
      </c>
      <c r="O371" s="11">
        <v>0</v>
      </c>
      <c r="P371" s="11"/>
      <c r="Q371" s="11"/>
      <c r="R371" s="11"/>
      <c r="S371" s="11"/>
      <c r="T371" s="11"/>
      <c r="U371" s="11">
        <v>0.97599999999999998</v>
      </c>
      <c r="V371" s="11"/>
      <c r="W371" s="11"/>
      <c r="X371" s="11"/>
    </row>
    <row r="372" spans="1:24" x14ac:dyDescent="0.25">
      <c r="A372" s="3">
        <v>2012</v>
      </c>
      <c r="B372" s="3" t="s">
        <v>85</v>
      </c>
      <c r="C372" s="10" t="s">
        <v>64</v>
      </c>
      <c r="D372" s="10">
        <v>181</v>
      </c>
      <c r="E372" s="10">
        <v>138</v>
      </c>
      <c r="F372" s="10">
        <v>1225.2</v>
      </c>
      <c r="G372" s="10">
        <v>340</v>
      </c>
      <c r="H372" s="10">
        <v>3</v>
      </c>
      <c r="I372" s="11">
        <v>4</v>
      </c>
      <c r="J372" s="11">
        <v>2</v>
      </c>
      <c r="K372" s="11">
        <v>2</v>
      </c>
      <c r="L372" s="11">
        <v>0</v>
      </c>
      <c r="M372" s="11">
        <v>1</v>
      </c>
      <c r="N372" s="11">
        <v>0</v>
      </c>
      <c r="O372" s="11">
        <v>0</v>
      </c>
      <c r="P372" s="11"/>
      <c r="Q372" s="11"/>
      <c r="R372" s="11"/>
      <c r="S372" s="11"/>
      <c r="T372" s="11"/>
      <c r="U372" s="11">
        <v>0.98799999999999999</v>
      </c>
      <c r="V372" s="11"/>
      <c r="W372" s="11"/>
      <c r="X372" s="11"/>
    </row>
    <row r="373" spans="1:24" x14ac:dyDescent="0.25">
      <c r="A373" s="3">
        <v>2013</v>
      </c>
      <c r="B373" s="3" t="s">
        <v>85</v>
      </c>
      <c r="C373" s="10" t="s">
        <v>64</v>
      </c>
      <c r="D373" s="10">
        <v>158</v>
      </c>
      <c r="E373" s="10">
        <v>148</v>
      </c>
      <c r="F373" s="10">
        <v>1308.2</v>
      </c>
      <c r="G373" s="10">
        <v>359</v>
      </c>
      <c r="H373" s="10">
        <v>0</v>
      </c>
      <c r="I373" s="11">
        <v>2</v>
      </c>
      <c r="J373" s="11">
        <v>2</v>
      </c>
      <c r="K373" s="11">
        <v>0</v>
      </c>
      <c r="L373" s="11">
        <v>0</v>
      </c>
      <c r="M373" s="11">
        <v>0</v>
      </c>
      <c r="N373" s="11">
        <v>0</v>
      </c>
      <c r="O373" s="11">
        <v>0</v>
      </c>
      <c r="P373" s="11"/>
      <c r="Q373" s="11"/>
      <c r="R373" s="11"/>
      <c r="S373" s="11"/>
      <c r="T373" s="11"/>
      <c r="U373" s="11">
        <v>0.99399999999999999</v>
      </c>
      <c r="V373" s="11"/>
      <c r="W373" s="11"/>
      <c r="X373" s="11"/>
    </row>
    <row r="374" spans="1:24" x14ac:dyDescent="0.25">
      <c r="A374" s="3">
        <v>2014</v>
      </c>
      <c r="B374" s="3" t="s">
        <v>85</v>
      </c>
      <c r="C374" s="10" t="s">
        <v>64</v>
      </c>
      <c r="D374" s="10">
        <v>149</v>
      </c>
      <c r="E374" s="10">
        <v>149</v>
      </c>
      <c r="F374" s="10">
        <v>1314</v>
      </c>
      <c r="G374" s="10">
        <v>383</v>
      </c>
      <c r="H374" s="10">
        <v>4</v>
      </c>
      <c r="I374" s="11">
        <v>3</v>
      </c>
      <c r="J374" s="11">
        <v>2</v>
      </c>
      <c r="K374" s="11">
        <v>1</v>
      </c>
      <c r="L374" s="11">
        <v>0</v>
      </c>
      <c r="M374" s="11">
        <v>1</v>
      </c>
      <c r="N374" s="11">
        <v>0</v>
      </c>
      <c r="O374" s="11">
        <v>0</v>
      </c>
      <c r="P374" s="11"/>
      <c r="Q374" s="11"/>
      <c r="R374" s="11"/>
      <c r="S374" s="11"/>
      <c r="T374" s="11"/>
      <c r="U374" s="11">
        <v>0.99199999999999999</v>
      </c>
      <c r="V374" s="11"/>
      <c r="W374" s="11"/>
      <c r="X374" s="11"/>
    </row>
    <row r="375" spans="1:24" x14ac:dyDescent="0.25">
      <c r="A375" s="3" t="s">
        <v>104</v>
      </c>
      <c r="B375" s="3" t="s">
        <v>105</v>
      </c>
      <c r="C375" s="3" t="s">
        <v>64</v>
      </c>
      <c r="D375" s="3">
        <v>524</v>
      </c>
      <c r="E375" s="3">
        <v>467</v>
      </c>
      <c r="F375" s="3">
        <v>4140</v>
      </c>
      <c r="G375" s="3">
        <v>1162</v>
      </c>
      <c r="H375" s="3">
        <v>7</v>
      </c>
      <c r="I375" s="11">
        <v>11</v>
      </c>
      <c r="J375" s="11">
        <v>8</v>
      </c>
      <c r="K375" s="11">
        <v>3</v>
      </c>
      <c r="L375" s="11">
        <v>0</v>
      </c>
      <c r="M375" s="11">
        <v>2</v>
      </c>
      <c r="N375" s="11">
        <v>0</v>
      </c>
      <c r="O375" s="11">
        <v>0</v>
      </c>
      <c r="P375" s="11"/>
      <c r="Q375" s="11"/>
      <c r="R375" s="11"/>
      <c r="S375" s="11"/>
      <c r="T375" s="11"/>
      <c r="U375" s="11">
        <v>0.99099999999999999</v>
      </c>
      <c r="V375" s="11"/>
      <c r="W375" s="11"/>
      <c r="X375" s="11"/>
    </row>
    <row r="376" spans="1:24" x14ac:dyDescent="0.25">
      <c r="A376" s="3"/>
      <c r="B376" s="3"/>
      <c r="C376" s="3"/>
      <c r="D376" s="3"/>
      <c r="E376" s="3"/>
      <c r="F376" s="3"/>
      <c r="G376" s="3"/>
      <c r="H376" s="3"/>
      <c r="I376" s="11"/>
      <c r="J376" s="11"/>
      <c r="K376" s="11"/>
      <c r="L376" s="11"/>
      <c r="M376" s="11"/>
      <c r="N376" s="11"/>
      <c r="O376" s="11"/>
      <c r="P376" s="11"/>
      <c r="Q376" s="11"/>
      <c r="R376" s="11"/>
      <c r="S376" s="11"/>
      <c r="T376" s="11"/>
      <c r="U376" s="11"/>
      <c r="V376" s="11"/>
      <c r="W376" s="11"/>
      <c r="X376" s="11"/>
    </row>
    <row r="377" spans="1:24" x14ac:dyDescent="0.25">
      <c r="A377" s="3" t="s">
        <v>372</v>
      </c>
      <c r="B377" s="3"/>
      <c r="C377" s="3"/>
      <c r="D377" s="3"/>
      <c r="E377" s="3"/>
      <c r="F377" s="3"/>
      <c r="G377" s="3"/>
      <c r="H377" s="3"/>
      <c r="I377" s="11"/>
      <c r="J377" s="11"/>
      <c r="K377" s="11"/>
      <c r="L377" s="11"/>
      <c r="M377" s="11"/>
      <c r="N377" s="11"/>
      <c r="O377" s="11"/>
      <c r="P377" s="11"/>
      <c r="Q377" s="11"/>
      <c r="R377" s="11"/>
      <c r="S377" s="11"/>
      <c r="T377" s="11"/>
      <c r="U377" s="11"/>
      <c r="V377" s="11"/>
      <c r="W377" s="11"/>
      <c r="X377" s="11"/>
    </row>
    <row r="378" spans="1:24" x14ac:dyDescent="0.25">
      <c r="A378" s="3" t="s">
        <v>534</v>
      </c>
      <c r="B378" s="3"/>
      <c r="C378" s="3"/>
      <c r="D378" s="3"/>
      <c r="E378" s="3"/>
      <c r="F378" s="3"/>
      <c r="G378" s="3"/>
      <c r="H378" s="3"/>
      <c r="I378" s="11"/>
      <c r="J378" s="11"/>
      <c r="K378" s="11"/>
      <c r="L378" s="11"/>
      <c r="M378" s="11"/>
      <c r="N378" s="11"/>
      <c r="O378" s="11"/>
      <c r="P378" s="11"/>
      <c r="Q378" s="11"/>
      <c r="R378" s="11"/>
      <c r="S378" s="11"/>
      <c r="T378" s="11"/>
      <c r="U378" s="11"/>
      <c r="V378" s="11"/>
      <c r="W378" s="11"/>
      <c r="X378" s="11"/>
    </row>
    <row r="379" spans="1:24" x14ac:dyDescent="0.25">
      <c r="A379" s="3" t="s">
        <v>44</v>
      </c>
      <c r="B379" s="3" t="s">
        <v>38</v>
      </c>
      <c r="C379" s="10" t="s">
        <v>355</v>
      </c>
      <c r="D379" s="10" t="s">
        <v>357</v>
      </c>
      <c r="E379" s="10" t="s">
        <v>373</v>
      </c>
      <c r="F379" s="10" t="s">
        <v>374</v>
      </c>
      <c r="G379" s="10" t="s">
        <v>375</v>
      </c>
      <c r="H379" s="10" t="s">
        <v>376</v>
      </c>
      <c r="I379" s="11" t="s">
        <v>377</v>
      </c>
      <c r="J379" s="11" t="s">
        <v>378</v>
      </c>
      <c r="K379" s="11" t="s">
        <v>379</v>
      </c>
      <c r="L379" s="11" t="s">
        <v>380</v>
      </c>
      <c r="M379" s="11" t="s">
        <v>381</v>
      </c>
      <c r="N379" s="11" t="s">
        <v>382</v>
      </c>
      <c r="O379" s="11" t="s">
        <v>383</v>
      </c>
      <c r="P379" s="11" t="s">
        <v>384</v>
      </c>
      <c r="Q379" s="11" t="s">
        <v>385</v>
      </c>
      <c r="R379" s="11" t="s">
        <v>386</v>
      </c>
      <c r="S379" s="11" t="s">
        <v>387</v>
      </c>
      <c r="T379" s="11" t="s">
        <v>388</v>
      </c>
      <c r="U379" s="11" t="s">
        <v>389</v>
      </c>
      <c r="V379" s="11" t="s">
        <v>390</v>
      </c>
      <c r="W379" s="11" t="s">
        <v>391</v>
      </c>
      <c r="X379" s="11" t="s">
        <v>392</v>
      </c>
    </row>
    <row r="380" spans="1:24" x14ac:dyDescent="0.25">
      <c r="A380" s="3">
        <v>2011</v>
      </c>
      <c r="B380" s="3" t="s">
        <v>85</v>
      </c>
      <c r="C380" s="10" t="s">
        <v>539</v>
      </c>
      <c r="D380" s="10">
        <v>75</v>
      </c>
      <c r="E380" s="10"/>
      <c r="F380" s="10"/>
      <c r="G380" s="10">
        <v>0</v>
      </c>
      <c r="H380" s="10">
        <v>0</v>
      </c>
      <c r="I380" s="11">
        <v>0</v>
      </c>
      <c r="J380" s="11">
        <v>0</v>
      </c>
      <c r="K380" s="11">
        <v>16</v>
      </c>
      <c r="L380" s="11">
        <v>16</v>
      </c>
      <c r="M380" s="11">
        <v>1</v>
      </c>
      <c r="N380" s="11">
        <v>5</v>
      </c>
      <c r="O380" s="11"/>
      <c r="P380" s="11"/>
      <c r="Q380" s="11"/>
      <c r="R380" s="11">
        <v>1</v>
      </c>
      <c r="S380" s="11">
        <v>-0.4</v>
      </c>
      <c r="T380" s="11"/>
      <c r="U380" s="11">
        <v>1</v>
      </c>
      <c r="V380" s="11">
        <v>0.2</v>
      </c>
      <c r="W380" s="11">
        <v>0.8</v>
      </c>
      <c r="X380" s="11">
        <v>5.0999999999999996</v>
      </c>
    </row>
    <row r="381" spans="1:24" x14ac:dyDescent="0.25">
      <c r="A381" s="3">
        <v>2012</v>
      </c>
      <c r="B381" s="3" t="s">
        <v>85</v>
      </c>
      <c r="C381" s="10" t="s">
        <v>539</v>
      </c>
      <c r="D381" s="10">
        <v>328</v>
      </c>
      <c r="E381" s="10"/>
      <c r="F381" s="10"/>
      <c r="G381" s="10">
        <v>-1</v>
      </c>
      <c r="H381" s="10">
        <v>-1</v>
      </c>
      <c r="I381" s="11">
        <v>1</v>
      </c>
      <c r="J381" s="11">
        <v>-1</v>
      </c>
      <c r="K381" s="11">
        <v>63</v>
      </c>
      <c r="L381" s="11">
        <v>56</v>
      </c>
      <c r="M381" s="11">
        <v>0.88900000000000001</v>
      </c>
      <c r="N381" s="11">
        <v>19</v>
      </c>
      <c r="O381" s="11"/>
      <c r="P381" s="11"/>
      <c r="Q381" s="11"/>
      <c r="R381" s="11">
        <v>4</v>
      </c>
      <c r="S381" s="11">
        <v>-1.8</v>
      </c>
      <c r="T381" s="11"/>
      <c r="U381" s="11">
        <v>3</v>
      </c>
      <c r="V381" s="11">
        <v>0.2</v>
      </c>
      <c r="W381" s="11">
        <v>1.5</v>
      </c>
      <c r="X381" s="11">
        <v>5.8</v>
      </c>
    </row>
    <row r="382" spans="1:24" x14ac:dyDescent="0.25">
      <c r="A382" s="3">
        <v>2013</v>
      </c>
      <c r="B382" s="3" t="s">
        <v>85</v>
      </c>
      <c r="C382" s="10" t="s">
        <v>539</v>
      </c>
      <c r="D382" s="10">
        <v>356</v>
      </c>
      <c r="E382" s="10"/>
      <c r="F382" s="10"/>
      <c r="G382" s="10">
        <v>-2</v>
      </c>
      <c r="H382" s="10">
        <v>1</v>
      </c>
      <c r="I382" s="11">
        <v>1</v>
      </c>
      <c r="J382" s="11">
        <v>0</v>
      </c>
      <c r="K382" s="11">
        <v>63</v>
      </c>
      <c r="L382" s="11">
        <v>58</v>
      </c>
      <c r="M382" s="11">
        <v>0.92100000000000004</v>
      </c>
      <c r="N382" s="11">
        <v>26</v>
      </c>
      <c r="O382" s="11"/>
      <c r="P382" s="11"/>
      <c r="Q382" s="11"/>
      <c r="R382" s="11">
        <v>4</v>
      </c>
      <c r="S382" s="11">
        <v>-0.3</v>
      </c>
      <c r="T382" s="11"/>
      <c r="U382" s="11">
        <v>5.0999999999999996</v>
      </c>
      <c r="V382" s="11">
        <v>-0.4</v>
      </c>
      <c r="W382" s="11">
        <v>4.4000000000000004</v>
      </c>
      <c r="X382" s="11">
        <v>14.9</v>
      </c>
    </row>
    <row r="383" spans="1:24" x14ac:dyDescent="0.25">
      <c r="A383" s="3" t="s">
        <v>104</v>
      </c>
      <c r="B383" s="3" t="s">
        <v>105</v>
      </c>
      <c r="C383" s="10" t="s">
        <v>539</v>
      </c>
      <c r="D383" s="10">
        <v>759</v>
      </c>
      <c r="E383" s="10"/>
      <c r="F383" s="10"/>
      <c r="G383" s="10">
        <v>-3</v>
      </c>
      <c r="H383" s="10">
        <v>0</v>
      </c>
      <c r="I383" s="11">
        <v>2</v>
      </c>
      <c r="J383" s="11">
        <v>-1</v>
      </c>
      <c r="K383" s="11">
        <v>142</v>
      </c>
      <c r="L383" s="11">
        <v>130</v>
      </c>
      <c r="M383" s="11">
        <v>0.91600000000000004</v>
      </c>
      <c r="N383" s="11">
        <v>50</v>
      </c>
      <c r="O383" s="11"/>
      <c r="P383" s="11"/>
      <c r="Q383" s="11"/>
      <c r="R383" s="11">
        <v>9</v>
      </c>
      <c r="S383" s="11">
        <v>-2.5</v>
      </c>
      <c r="T383" s="11"/>
      <c r="U383" s="11">
        <v>9.1</v>
      </c>
      <c r="V383" s="11">
        <v>0</v>
      </c>
      <c r="W383" s="11">
        <v>6.6</v>
      </c>
      <c r="X383" s="11">
        <v>10.4</v>
      </c>
    </row>
    <row r="384" spans="1:24" x14ac:dyDescent="0.25">
      <c r="A384" s="3">
        <v>2011</v>
      </c>
      <c r="B384" s="3" t="s">
        <v>85</v>
      </c>
      <c r="C384" s="10" t="s">
        <v>500</v>
      </c>
      <c r="D384" s="10">
        <v>107.2</v>
      </c>
      <c r="E384" s="10"/>
      <c r="F384" s="10"/>
      <c r="G384" s="10">
        <v>0</v>
      </c>
      <c r="H384" s="10">
        <v>0</v>
      </c>
      <c r="I384" s="11">
        <v>2</v>
      </c>
      <c r="J384" s="11">
        <v>2</v>
      </c>
      <c r="K384" s="11">
        <v>22</v>
      </c>
      <c r="L384" s="11">
        <v>22</v>
      </c>
      <c r="M384" s="11">
        <v>1</v>
      </c>
      <c r="N384" s="11">
        <v>15</v>
      </c>
      <c r="O384" s="11"/>
      <c r="P384" s="11"/>
      <c r="Q384" s="11"/>
      <c r="R384" s="11">
        <v>1</v>
      </c>
      <c r="S384" s="11">
        <v>-0.9</v>
      </c>
      <c r="T384" s="11"/>
      <c r="U384" s="11">
        <v>1.1000000000000001</v>
      </c>
      <c r="V384" s="11">
        <v>-0.1</v>
      </c>
      <c r="W384" s="11">
        <v>0.1</v>
      </c>
      <c r="X384" s="11">
        <v>1.4</v>
      </c>
    </row>
    <row r="385" spans="1:24" x14ac:dyDescent="0.25">
      <c r="A385" s="3">
        <v>2012</v>
      </c>
      <c r="B385" s="3" t="s">
        <v>85</v>
      </c>
      <c r="C385" s="10" t="s">
        <v>500</v>
      </c>
      <c r="D385" s="10">
        <v>885.2</v>
      </c>
      <c r="E385" s="10"/>
      <c r="F385" s="10"/>
      <c r="G385" s="10">
        <v>-2</v>
      </c>
      <c r="H385" s="10">
        <v>6</v>
      </c>
      <c r="I385" s="11">
        <v>19</v>
      </c>
      <c r="J385" s="11">
        <v>23</v>
      </c>
      <c r="K385" s="11">
        <v>215</v>
      </c>
      <c r="L385" s="11">
        <v>205</v>
      </c>
      <c r="M385" s="11">
        <v>0.95399999999999996</v>
      </c>
      <c r="N385" s="11">
        <v>59</v>
      </c>
      <c r="O385" s="11"/>
      <c r="P385" s="11"/>
      <c r="Q385" s="11"/>
      <c r="R385" s="11">
        <v>7</v>
      </c>
      <c r="S385" s="11">
        <v>-2.5</v>
      </c>
      <c r="T385" s="11"/>
      <c r="U385" s="11">
        <v>13.5</v>
      </c>
      <c r="V385" s="11">
        <v>1</v>
      </c>
      <c r="W385" s="11">
        <v>12</v>
      </c>
      <c r="X385" s="11">
        <v>16</v>
      </c>
    </row>
    <row r="386" spans="1:24" x14ac:dyDescent="0.25">
      <c r="A386" s="3">
        <v>2013</v>
      </c>
      <c r="B386" s="3" t="s">
        <v>85</v>
      </c>
      <c r="C386" s="10" t="s">
        <v>500</v>
      </c>
      <c r="D386" s="10">
        <v>952.2</v>
      </c>
      <c r="E386" s="10"/>
      <c r="F386" s="10"/>
      <c r="G386" s="10">
        <v>-3</v>
      </c>
      <c r="H386" s="10">
        <v>-3</v>
      </c>
      <c r="I386" s="11">
        <v>-3</v>
      </c>
      <c r="J386" s="11">
        <v>-9</v>
      </c>
      <c r="K386" s="11">
        <v>225</v>
      </c>
      <c r="L386" s="11">
        <v>216</v>
      </c>
      <c r="M386" s="11">
        <v>0.96</v>
      </c>
      <c r="N386" s="11">
        <v>59</v>
      </c>
      <c r="O386" s="11"/>
      <c r="P386" s="11"/>
      <c r="Q386" s="11"/>
      <c r="R386" s="11">
        <v>7</v>
      </c>
      <c r="S386" s="11">
        <v>-1.4</v>
      </c>
      <c r="T386" s="11"/>
      <c r="U386" s="11">
        <v>0.6</v>
      </c>
      <c r="V386" s="11">
        <v>0.9</v>
      </c>
      <c r="W386" s="11">
        <v>0.1</v>
      </c>
      <c r="X386" s="11">
        <v>-0.3</v>
      </c>
    </row>
    <row r="387" spans="1:24" x14ac:dyDescent="0.25">
      <c r="A387" s="3">
        <v>2014</v>
      </c>
      <c r="B387" s="3" t="s">
        <v>85</v>
      </c>
      <c r="C387" s="10" t="s">
        <v>500</v>
      </c>
      <c r="D387" s="10">
        <v>1314</v>
      </c>
      <c r="E387" s="10"/>
      <c r="F387" s="10"/>
      <c r="G387" s="10">
        <v>-6</v>
      </c>
      <c r="H387" s="10">
        <v>2</v>
      </c>
      <c r="I387" s="11">
        <v>-5</v>
      </c>
      <c r="J387" s="11">
        <v>-9</v>
      </c>
      <c r="K387" s="11">
        <v>339</v>
      </c>
      <c r="L387" s="11">
        <v>311</v>
      </c>
      <c r="M387" s="11">
        <v>0.91700000000000004</v>
      </c>
      <c r="N387" s="11">
        <v>72</v>
      </c>
      <c r="O387" s="11"/>
      <c r="P387" s="11"/>
      <c r="Q387" s="11"/>
      <c r="R387" s="11">
        <v>10</v>
      </c>
      <c r="S387" s="11">
        <v>-5.0999999999999996</v>
      </c>
      <c r="T387" s="11"/>
      <c r="U387" s="11">
        <v>-5</v>
      </c>
      <c r="V387" s="11">
        <v>0.3</v>
      </c>
      <c r="W387" s="11">
        <v>-9.8000000000000007</v>
      </c>
      <c r="X387" s="11">
        <v>-10.1</v>
      </c>
    </row>
    <row r="388" spans="1:24" x14ac:dyDescent="0.25">
      <c r="A388" s="3" t="s">
        <v>104</v>
      </c>
      <c r="B388" s="3" t="s">
        <v>105</v>
      </c>
      <c r="C388" s="10" t="s">
        <v>500</v>
      </c>
      <c r="D388" s="10">
        <v>3260</v>
      </c>
      <c r="E388" s="10"/>
      <c r="F388" s="10"/>
      <c r="G388" s="10">
        <v>-11</v>
      </c>
      <c r="H388" s="10">
        <v>5</v>
      </c>
      <c r="I388" s="11">
        <v>13</v>
      </c>
      <c r="J388" s="11">
        <v>7</v>
      </c>
      <c r="K388" s="11">
        <v>801</v>
      </c>
      <c r="L388" s="11">
        <v>754</v>
      </c>
      <c r="M388" s="11">
        <v>0.94099999999999995</v>
      </c>
      <c r="N388" s="11">
        <v>205</v>
      </c>
      <c r="O388" s="11"/>
      <c r="P388" s="11"/>
      <c r="Q388" s="11"/>
      <c r="R388" s="11">
        <v>25</v>
      </c>
      <c r="S388" s="11">
        <v>-10</v>
      </c>
      <c r="T388" s="11"/>
      <c r="U388" s="11">
        <v>10.199999999999999</v>
      </c>
      <c r="V388" s="11">
        <v>2.1</v>
      </c>
      <c r="W388" s="11">
        <v>2.4</v>
      </c>
      <c r="X388" s="11">
        <v>0.3</v>
      </c>
    </row>
    <row r="389" spans="1:24" x14ac:dyDescent="0.25">
      <c r="A389" s="3">
        <v>2011</v>
      </c>
      <c r="B389" s="3" t="s">
        <v>85</v>
      </c>
      <c r="C389" s="10" t="s">
        <v>538</v>
      </c>
      <c r="D389" s="10">
        <v>109</v>
      </c>
      <c r="E389" s="10"/>
      <c r="F389" s="10"/>
      <c r="G389" s="10">
        <v>-1</v>
      </c>
      <c r="H389" s="10">
        <v>-1</v>
      </c>
      <c r="I389" s="11">
        <v>2</v>
      </c>
      <c r="J389" s="11">
        <v>0</v>
      </c>
      <c r="K389" s="11">
        <v>13</v>
      </c>
      <c r="L389" s="11">
        <v>12</v>
      </c>
      <c r="M389" s="11">
        <v>0.92300000000000004</v>
      </c>
      <c r="N389" s="11">
        <v>10</v>
      </c>
      <c r="O389" s="11"/>
      <c r="P389" s="11"/>
      <c r="Q389" s="11"/>
      <c r="R389" s="11">
        <v>0</v>
      </c>
      <c r="S389" s="11">
        <v>-0.6</v>
      </c>
      <c r="T389" s="11"/>
      <c r="U389" s="11">
        <v>3</v>
      </c>
      <c r="V389" s="11">
        <v>-0.2</v>
      </c>
      <c r="W389" s="11">
        <v>2.2999999999999998</v>
      </c>
      <c r="X389" s="11">
        <v>42.5</v>
      </c>
    </row>
    <row r="390" spans="1:24" x14ac:dyDescent="0.25">
      <c r="A390" s="3">
        <v>2012</v>
      </c>
      <c r="B390" s="3" t="s">
        <v>85</v>
      </c>
      <c r="C390" s="10" t="s">
        <v>538</v>
      </c>
      <c r="D390" s="10">
        <v>12</v>
      </c>
      <c r="E390" s="10"/>
      <c r="F390" s="10"/>
      <c r="G390" s="10">
        <v>0</v>
      </c>
      <c r="H390" s="10">
        <v>0</v>
      </c>
      <c r="I390" s="11">
        <v>-1</v>
      </c>
      <c r="J390" s="11">
        <v>-1</v>
      </c>
      <c r="K390" s="11">
        <v>2</v>
      </c>
      <c r="L390" s="11">
        <v>1</v>
      </c>
      <c r="M390" s="11">
        <v>0.5</v>
      </c>
      <c r="N390" s="11">
        <v>0</v>
      </c>
      <c r="O390" s="11"/>
      <c r="P390" s="11"/>
      <c r="Q390" s="11"/>
      <c r="R390" s="11">
        <v>0</v>
      </c>
      <c r="S390" s="11">
        <v>0.5</v>
      </c>
      <c r="T390" s="11"/>
      <c r="U390" s="11">
        <v>0.1</v>
      </c>
      <c r="V390" s="11">
        <v>-0.8</v>
      </c>
      <c r="W390" s="11">
        <v>-0.2</v>
      </c>
      <c r="X390" s="11">
        <v>-31.8</v>
      </c>
    </row>
    <row r="391" spans="1:24" x14ac:dyDescent="0.25">
      <c r="A391" s="3" t="s">
        <v>104</v>
      </c>
      <c r="B391" s="3" t="s">
        <v>105</v>
      </c>
      <c r="C391" s="10" t="s">
        <v>538</v>
      </c>
      <c r="D391" s="10">
        <v>121</v>
      </c>
      <c r="E391" s="10"/>
      <c r="F391" s="10"/>
      <c r="G391" s="10">
        <v>-1</v>
      </c>
      <c r="H391" s="10">
        <v>-1</v>
      </c>
      <c r="I391" s="11">
        <v>1</v>
      </c>
      <c r="J391" s="11">
        <v>-1</v>
      </c>
      <c r="K391" s="11">
        <v>15</v>
      </c>
      <c r="L391" s="11">
        <v>13</v>
      </c>
      <c r="M391" s="11">
        <v>0.86699999999999999</v>
      </c>
      <c r="N391" s="11">
        <v>10</v>
      </c>
      <c r="O391" s="11"/>
      <c r="P391" s="11"/>
      <c r="Q391" s="11"/>
      <c r="R391" s="11">
        <v>0</v>
      </c>
      <c r="S391" s="11">
        <v>-0.1</v>
      </c>
      <c r="T391" s="11"/>
      <c r="U391" s="11">
        <v>3.2</v>
      </c>
      <c r="V391" s="11">
        <v>-1</v>
      </c>
      <c r="W391" s="11">
        <v>2.1</v>
      </c>
      <c r="X391" s="11">
        <v>31.5</v>
      </c>
    </row>
    <row r="392" spans="1:24" x14ac:dyDescent="0.25">
      <c r="A392" s="3">
        <v>2011</v>
      </c>
      <c r="B392" s="3" t="s">
        <v>85</v>
      </c>
      <c r="C392" s="3" t="s">
        <v>64</v>
      </c>
      <c r="D392" s="3">
        <v>291.2</v>
      </c>
      <c r="E392" s="3"/>
      <c r="F392" s="3"/>
      <c r="G392" s="3">
        <v>-1</v>
      </c>
      <c r="H392" s="3">
        <v>-1</v>
      </c>
      <c r="I392" s="11">
        <v>4</v>
      </c>
      <c r="J392" s="11">
        <v>2</v>
      </c>
      <c r="K392" s="11">
        <v>51</v>
      </c>
      <c r="L392" s="11">
        <v>50</v>
      </c>
      <c r="M392" s="11">
        <v>0.98</v>
      </c>
      <c r="N392" s="11">
        <v>30</v>
      </c>
      <c r="O392" s="11"/>
      <c r="P392" s="11"/>
      <c r="Q392" s="11"/>
      <c r="R392" s="11">
        <v>2</v>
      </c>
      <c r="S392" s="11">
        <v>-1.9</v>
      </c>
      <c r="T392" s="11"/>
      <c r="U392" s="11">
        <v>5.2</v>
      </c>
      <c r="V392" s="11">
        <v>-0.1</v>
      </c>
      <c r="W392" s="11">
        <v>3.2</v>
      </c>
      <c r="X392" s="11">
        <v>14.9</v>
      </c>
    </row>
    <row r="393" spans="1:24" x14ac:dyDescent="0.25">
      <c r="A393" s="3">
        <v>2012</v>
      </c>
      <c r="B393" s="3" t="s">
        <v>85</v>
      </c>
      <c r="C393" s="3" t="s">
        <v>64</v>
      </c>
      <c r="D393" s="3">
        <v>1225.2</v>
      </c>
      <c r="E393" s="3"/>
      <c r="F393" s="3"/>
      <c r="G393" s="3">
        <v>-3</v>
      </c>
      <c r="H393" s="3">
        <v>5</v>
      </c>
      <c r="I393" s="11">
        <v>19</v>
      </c>
      <c r="J393" s="11">
        <v>21</v>
      </c>
      <c r="K393" s="11">
        <v>280</v>
      </c>
      <c r="L393" s="11">
        <v>262</v>
      </c>
      <c r="M393" s="11">
        <v>0.93600000000000005</v>
      </c>
      <c r="N393" s="11">
        <v>78</v>
      </c>
      <c r="O393" s="11"/>
      <c r="P393" s="11"/>
      <c r="Q393" s="11"/>
      <c r="R393" s="11">
        <v>11</v>
      </c>
      <c r="S393" s="11">
        <v>-3.8</v>
      </c>
      <c r="T393" s="11"/>
      <c r="U393" s="11">
        <v>16.7</v>
      </c>
      <c r="V393" s="11">
        <v>0.4</v>
      </c>
      <c r="W393" s="11">
        <v>13.3</v>
      </c>
      <c r="X393" s="11">
        <v>13</v>
      </c>
    </row>
    <row r="394" spans="1:24" x14ac:dyDescent="0.25">
      <c r="A394" s="3">
        <v>2013</v>
      </c>
      <c r="B394" s="3" t="s">
        <v>85</v>
      </c>
      <c r="C394" s="3" t="s">
        <v>64</v>
      </c>
      <c r="D394" s="3">
        <v>1308.2</v>
      </c>
      <c r="E394" s="3"/>
      <c r="F394" s="3"/>
      <c r="G394" s="3">
        <v>-5</v>
      </c>
      <c r="H394" s="3">
        <v>-2</v>
      </c>
      <c r="I394" s="11">
        <v>-2</v>
      </c>
      <c r="J394" s="11">
        <v>-9</v>
      </c>
      <c r="K394" s="11">
        <v>288</v>
      </c>
      <c r="L394" s="11">
        <v>274</v>
      </c>
      <c r="M394" s="11">
        <v>0.95099999999999996</v>
      </c>
      <c r="N394" s="11">
        <v>85</v>
      </c>
      <c r="O394" s="11"/>
      <c r="P394" s="11"/>
      <c r="Q394" s="11"/>
      <c r="R394" s="11">
        <v>11</v>
      </c>
      <c r="S394" s="11">
        <v>-1.7</v>
      </c>
      <c r="T394" s="11"/>
      <c r="U394" s="11">
        <v>5.6</v>
      </c>
      <c r="V394" s="11">
        <v>0.5</v>
      </c>
      <c r="W394" s="11">
        <v>4.4000000000000004</v>
      </c>
      <c r="X394" s="11">
        <v>4</v>
      </c>
    </row>
    <row r="395" spans="1:24" x14ac:dyDescent="0.25">
      <c r="A395" s="3">
        <v>2014</v>
      </c>
      <c r="B395" s="3" t="s">
        <v>85</v>
      </c>
      <c r="C395" s="3" t="s">
        <v>64</v>
      </c>
      <c r="D395" s="3">
        <v>1314</v>
      </c>
      <c r="E395" s="3"/>
      <c r="F395" s="3"/>
      <c r="G395" s="3">
        <v>-6</v>
      </c>
      <c r="H395" s="3">
        <v>2</v>
      </c>
      <c r="I395" s="11">
        <v>-5</v>
      </c>
      <c r="J395" s="11">
        <v>-9</v>
      </c>
      <c r="K395" s="11">
        <v>339</v>
      </c>
      <c r="L395" s="11">
        <v>311</v>
      </c>
      <c r="M395" s="11">
        <v>0.91700000000000004</v>
      </c>
      <c r="N395" s="11">
        <v>72</v>
      </c>
      <c r="O395" s="11"/>
      <c r="P395" s="11"/>
      <c r="Q395" s="11"/>
      <c r="R395" s="11">
        <v>10</v>
      </c>
      <c r="S395" s="11">
        <v>-5.0999999999999996</v>
      </c>
      <c r="T395" s="11"/>
      <c r="U395" s="11">
        <v>-5</v>
      </c>
      <c r="V395" s="11">
        <v>0.3</v>
      </c>
      <c r="W395" s="11">
        <v>-9.8000000000000007</v>
      </c>
      <c r="X395" s="11">
        <v>-10.1</v>
      </c>
    </row>
    <row r="396" spans="1:24" x14ac:dyDescent="0.25">
      <c r="A396" s="3" t="s">
        <v>104</v>
      </c>
      <c r="B396" s="3" t="s">
        <v>105</v>
      </c>
      <c r="C396" s="3" t="s">
        <v>64</v>
      </c>
      <c r="D396" s="3">
        <v>4140</v>
      </c>
      <c r="E396" s="3"/>
      <c r="F396" s="3"/>
      <c r="G396" s="3">
        <v>-15</v>
      </c>
      <c r="H396" s="3">
        <v>4</v>
      </c>
      <c r="I396" s="11">
        <v>16</v>
      </c>
      <c r="J396" s="11">
        <v>5</v>
      </c>
      <c r="K396" s="11">
        <v>958</v>
      </c>
      <c r="L396" s="11">
        <v>897</v>
      </c>
      <c r="M396" s="11">
        <v>0.93600000000000005</v>
      </c>
      <c r="N396" s="11">
        <v>265</v>
      </c>
      <c r="O396" s="11"/>
      <c r="P396" s="11"/>
      <c r="Q396" s="11"/>
      <c r="R396" s="11">
        <v>34</v>
      </c>
      <c r="S396" s="11">
        <v>-12.6</v>
      </c>
      <c r="T396" s="11"/>
      <c r="U396" s="11">
        <v>22.5</v>
      </c>
      <c r="V396" s="11">
        <v>1.1000000000000001</v>
      </c>
      <c r="W396" s="11">
        <v>11.1</v>
      </c>
      <c r="X396" s="11">
        <v>2.9</v>
      </c>
    </row>
    <row r="397" spans="1:24" x14ac:dyDescent="0.25">
      <c r="A397" s="3"/>
      <c r="B397" s="3"/>
      <c r="C397" s="3"/>
      <c r="D397" s="3"/>
      <c r="E397" s="3"/>
      <c r="F397" s="3"/>
      <c r="G397" s="3"/>
      <c r="H397" s="3"/>
      <c r="I397" s="11"/>
      <c r="J397" s="11"/>
      <c r="K397" s="11"/>
      <c r="L397" s="11"/>
      <c r="M397" s="11"/>
      <c r="N397" s="11"/>
      <c r="O397" s="11"/>
      <c r="P397" s="11"/>
      <c r="Q397" s="11"/>
      <c r="R397" s="11"/>
      <c r="S397" s="11"/>
      <c r="T397" s="11"/>
      <c r="U397" s="11"/>
      <c r="V397" s="11"/>
      <c r="W397" s="11"/>
      <c r="X397" s="11"/>
    </row>
    <row r="398" spans="1:24" x14ac:dyDescent="0.25">
      <c r="A398" s="3" t="s">
        <v>393</v>
      </c>
      <c r="B398" s="3"/>
      <c r="C398" s="3"/>
      <c r="D398" s="3"/>
      <c r="E398" s="3"/>
      <c r="F398" s="3"/>
      <c r="G398" s="3"/>
      <c r="H398" s="3"/>
      <c r="I398" s="11"/>
      <c r="J398" s="11"/>
      <c r="K398" s="11"/>
      <c r="L398" s="11"/>
      <c r="M398" s="11"/>
      <c r="N398" s="11"/>
      <c r="O398" s="11"/>
      <c r="P398" s="11"/>
      <c r="Q398" s="11"/>
      <c r="R398" s="11"/>
      <c r="S398" s="11"/>
      <c r="T398" s="11"/>
      <c r="U398" s="11"/>
      <c r="V398" s="11"/>
      <c r="W398" s="11"/>
      <c r="X398" s="11"/>
    </row>
    <row r="399" spans="1:24" x14ac:dyDescent="0.25">
      <c r="A399" s="3" t="s">
        <v>534</v>
      </c>
      <c r="B399" s="3"/>
      <c r="C399" s="3"/>
      <c r="D399" s="3"/>
      <c r="E399" s="3"/>
      <c r="F399" s="3"/>
      <c r="G399" s="3"/>
      <c r="H399" s="3"/>
      <c r="I399" s="11"/>
      <c r="J399" s="11"/>
      <c r="K399" s="11"/>
      <c r="L399" s="11"/>
      <c r="M399" s="11"/>
      <c r="N399" s="11"/>
      <c r="O399" s="11"/>
      <c r="P399" s="11"/>
      <c r="Q399" s="11"/>
      <c r="R399" s="11"/>
      <c r="S399" s="11"/>
      <c r="T399" s="11"/>
      <c r="U399" s="11"/>
      <c r="V399" s="11"/>
      <c r="W399" s="11"/>
      <c r="X399" s="11"/>
    </row>
    <row r="400" spans="1:24" x14ac:dyDescent="0.25">
      <c r="A400" s="3" t="s">
        <v>44</v>
      </c>
      <c r="B400" s="3" t="s">
        <v>38</v>
      </c>
      <c r="C400" s="3" t="s">
        <v>355</v>
      </c>
      <c r="D400" s="3" t="s">
        <v>357</v>
      </c>
      <c r="E400" s="3" t="s">
        <v>394</v>
      </c>
      <c r="F400" s="3" t="s">
        <v>395</v>
      </c>
      <c r="G400" s="3" t="s">
        <v>396</v>
      </c>
      <c r="H400" s="3" t="s">
        <v>397</v>
      </c>
      <c r="I400" s="11" t="s">
        <v>398</v>
      </c>
      <c r="J400" s="11" t="s">
        <v>399</v>
      </c>
      <c r="K400" s="11"/>
      <c r="L400" s="11"/>
      <c r="M400" s="11"/>
      <c r="N400" s="11"/>
      <c r="O400" s="11"/>
      <c r="P400" s="11"/>
      <c r="Q400" s="11"/>
      <c r="R400" s="11"/>
      <c r="S400" s="11"/>
      <c r="T400" s="11"/>
      <c r="U400" s="11"/>
      <c r="V400" s="11"/>
      <c r="W400" s="11"/>
      <c r="X400" s="11"/>
    </row>
    <row r="401" spans="1:24" x14ac:dyDescent="0.25">
      <c r="A401" s="3">
        <v>2012</v>
      </c>
      <c r="B401" s="3" t="s">
        <v>85</v>
      </c>
      <c r="C401" s="3" t="s">
        <v>539</v>
      </c>
      <c r="D401" s="3">
        <v>328</v>
      </c>
      <c r="E401" s="3" t="s">
        <v>593</v>
      </c>
      <c r="F401" s="3" t="s">
        <v>540</v>
      </c>
      <c r="G401" s="3" t="s">
        <v>513</v>
      </c>
      <c r="H401" s="3" t="s">
        <v>514</v>
      </c>
      <c r="I401" s="11" t="s">
        <v>543</v>
      </c>
      <c r="J401" s="11" t="s">
        <v>594</v>
      </c>
      <c r="K401" s="11"/>
      <c r="L401" s="11"/>
      <c r="M401" s="11"/>
      <c r="N401" s="11"/>
      <c r="O401" s="11"/>
      <c r="P401" s="11"/>
      <c r="Q401" s="11"/>
      <c r="R401" s="11"/>
      <c r="S401" s="11"/>
      <c r="T401" s="11"/>
      <c r="U401" s="11"/>
      <c r="V401" s="11"/>
      <c r="W401" s="11"/>
      <c r="X401" s="11"/>
    </row>
    <row r="402" spans="1:24" x14ac:dyDescent="0.25">
      <c r="A402" s="3">
        <v>2013</v>
      </c>
      <c r="B402" s="3" t="s">
        <v>85</v>
      </c>
      <c r="C402" s="3" t="s">
        <v>539</v>
      </c>
      <c r="D402" s="3">
        <v>356</v>
      </c>
      <c r="E402" s="3" t="s">
        <v>595</v>
      </c>
      <c r="F402" s="3" t="s">
        <v>596</v>
      </c>
      <c r="G402" s="3" t="s">
        <v>597</v>
      </c>
      <c r="H402" s="3" t="s">
        <v>598</v>
      </c>
      <c r="I402" s="11" t="s">
        <v>599</v>
      </c>
      <c r="J402" s="11" t="s">
        <v>600</v>
      </c>
      <c r="K402" s="11"/>
      <c r="L402" s="11"/>
      <c r="M402" s="11"/>
      <c r="N402" s="11"/>
      <c r="O402" s="11"/>
      <c r="P402" s="11"/>
      <c r="Q402" s="11"/>
      <c r="R402" s="11"/>
      <c r="S402" s="11"/>
      <c r="T402" s="11"/>
      <c r="U402" s="11"/>
      <c r="V402" s="11"/>
      <c r="W402" s="11"/>
      <c r="X402" s="11"/>
    </row>
    <row r="403" spans="1:24" x14ac:dyDescent="0.25">
      <c r="A403" s="3" t="s">
        <v>104</v>
      </c>
      <c r="B403" s="3" t="s">
        <v>105</v>
      </c>
      <c r="C403" s="3" t="s">
        <v>539</v>
      </c>
      <c r="D403" s="3">
        <v>759</v>
      </c>
      <c r="E403" s="3" t="s">
        <v>601</v>
      </c>
      <c r="F403" s="3" t="s">
        <v>602</v>
      </c>
      <c r="G403" s="3" t="s">
        <v>515</v>
      </c>
      <c r="H403" s="3" t="s">
        <v>603</v>
      </c>
      <c r="I403" s="11" t="s">
        <v>604</v>
      </c>
      <c r="J403" s="11" t="s">
        <v>605</v>
      </c>
      <c r="K403" s="11"/>
      <c r="L403" s="11"/>
      <c r="M403" s="11"/>
      <c r="N403" s="11"/>
      <c r="O403" s="11"/>
      <c r="P403" s="11"/>
      <c r="Q403" s="11"/>
      <c r="R403" s="11"/>
      <c r="S403" s="11"/>
      <c r="T403" s="11"/>
      <c r="U403" s="11"/>
      <c r="V403" s="11"/>
      <c r="W403" s="11"/>
      <c r="X403" s="11"/>
    </row>
    <row r="404" spans="1:24" x14ac:dyDescent="0.25">
      <c r="A404" s="3">
        <v>2012</v>
      </c>
      <c r="B404" s="3" t="s">
        <v>85</v>
      </c>
      <c r="C404" s="3" t="s">
        <v>500</v>
      </c>
      <c r="D404" s="3">
        <v>885.2</v>
      </c>
      <c r="E404" s="3" t="s">
        <v>606</v>
      </c>
      <c r="F404" s="3" t="s">
        <v>607</v>
      </c>
      <c r="G404" s="3" t="s">
        <v>544</v>
      </c>
      <c r="H404" s="3" t="s">
        <v>536</v>
      </c>
      <c r="I404" s="11" t="s">
        <v>608</v>
      </c>
      <c r="J404" s="11" t="s">
        <v>609</v>
      </c>
      <c r="K404" s="11"/>
      <c r="L404" s="11"/>
      <c r="M404" s="11"/>
      <c r="N404" s="11"/>
      <c r="O404" s="11"/>
      <c r="P404" s="11"/>
      <c r="Q404" s="11"/>
      <c r="R404" s="11"/>
      <c r="S404" s="11"/>
      <c r="T404" s="11"/>
      <c r="U404" s="11"/>
      <c r="V404" s="11"/>
      <c r="W404" s="11"/>
      <c r="X404" s="11"/>
    </row>
    <row r="405" spans="1:24" x14ac:dyDescent="0.25">
      <c r="A405" s="3">
        <v>2013</v>
      </c>
      <c r="B405" s="3" t="s">
        <v>85</v>
      </c>
      <c r="C405" s="3" t="s">
        <v>500</v>
      </c>
      <c r="D405" s="3">
        <v>952.2</v>
      </c>
      <c r="E405" s="3" t="s">
        <v>610</v>
      </c>
      <c r="F405" s="3" t="s">
        <v>611</v>
      </c>
      <c r="G405" s="3" t="s">
        <v>596</v>
      </c>
      <c r="H405" s="3" t="s">
        <v>612</v>
      </c>
      <c r="I405" s="11" t="s">
        <v>613</v>
      </c>
      <c r="J405" s="11" t="s">
        <v>614</v>
      </c>
      <c r="K405" s="11"/>
      <c r="L405" s="11"/>
      <c r="M405" s="11"/>
      <c r="N405" s="11"/>
      <c r="O405" s="11"/>
      <c r="P405" s="11"/>
      <c r="Q405" s="11"/>
      <c r="R405" s="11"/>
      <c r="S405" s="11"/>
      <c r="T405" s="11"/>
      <c r="U405" s="11"/>
      <c r="V405" s="11"/>
      <c r="W405" s="11"/>
      <c r="X405" s="11"/>
    </row>
    <row r="406" spans="1:24" x14ac:dyDescent="0.25">
      <c r="A406" s="3">
        <v>2014</v>
      </c>
      <c r="B406" s="3" t="s">
        <v>85</v>
      </c>
      <c r="C406" s="3" t="s">
        <v>500</v>
      </c>
      <c r="D406" s="3">
        <v>1314</v>
      </c>
      <c r="E406" s="3" t="s">
        <v>615</v>
      </c>
      <c r="F406" s="3" t="s">
        <v>541</v>
      </c>
      <c r="G406" s="3" t="s">
        <v>597</v>
      </c>
      <c r="H406" s="3" t="s">
        <v>616</v>
      </c>
      <c r="I406" s="11" t="s">
        <v>617</v>
      </c>
      <c r="J406" s="11" t="s">
        <v>618</v>
      </c>
      <c r="K406" s="11"/>
      <c r="L406" s="11"/>
      <c r="M406" s="11"/>
      <c r="N406" s="11"/>
      <c r="O406" s="11"/>
      <c r="P406" s="11"/>
      <c r="Q406" s="11"/>
      <c r="R406" s="11"/>
      <c r="S406" s="11"/>
      <c r="T406" s="11"/>
      <c r="U406" s="11"/>
      <c r="V406" s="11"/>
      <c r="W406" s="11"/>
      <c r="X406" s="11"/>
    </row>
    <row r="407" spans="1:24" x14ac:dyDescent="0.25">
      <c r="A407" s="3" t="s">
        <v>104</v>
      </c>
      <c r="B407" s="3" t="s">
        <v>105</v>
      </c>
      <c r="C407" s="3" t="s">
        <v>500</v>
      </c>
      <c r="D407" s="3">
        <v>3260</v>
      </c>
      <c r="E407" s="3" t="s">
        <v>619</v>
      </c>
      <c r="F407" s="3" t="s">
        <v>620</v>
      </c>
      <c r="G407" s="3" t="s">
        <v>621</v>
      </c>
      <c r="H407" s="3" t="s">
        <v>622</v>
      </c>
      <c r="I407" s="11" t="s">
        <v>623</v>
      </c>
      <c r="J407" s="11" t="s">
        <v>624</v>
      </c>
      <c r="K407" s="11"/>
      <c r="L407" s="11"/>
      <c r="M407" s="11"/>
      <c r="N407" s="11"/>
      <c r="O407" s="11"/>
      <c r="P407" s="11"/>
      <c r="Q407" s="11"/>
      <c r="R407" s="11"/>
      <c r="S407" s="11"/>
      <c r="T407" s="11"/>
      <c r="U407" s="11"/>
      <c r="V407" s="11"/>
      <c r="W407" s="11"/>
      <c r="X407" s="11"/>
    </row>
    <row r="408" spans="1:24" x14ac:dyDescent="0.25">
      <c r="A408" s="3">
        <v>2012</v>
      </c>
      <c r="B408" s="3" t="s">
        <v>85</v>
      </c>
      <c r="C408" s="3" t="s">
        <v>538</v>
      </c>
      <c r="D408" s="3">
        <v>12</v>
      </c>
      <c r="E408" s="3" t="s">
        <v>625</v>
      </c>
      <c r="F408" s="3" t="s">
        <v>542</v>
      </c>
      <c r="G408" s="3" t="s">
        <v>542</v>
      </c>
      <c r="H408" s="3" t="s">
        <v>626</v>
      </c>
      <c r="I408" s="11" t="s">
        <v>542</v>
      </c>
      <c r="J408" s="11" t="s">
        <v>627</v>
      </c>
      <c r="K408" s="11"/>
      <c r="L408" s="11"/>
      <c r="M408" s="11"/>
      <c r="N408" s="11"/>
      <c r="O408" s="11"/>
      <c r="P408" s="11"/>
      <c r="Q408" s="11"/>
      <c r="R408" s="11"/>
      <c r="S408" s="11"/>
      <c r="T408" s="11"/>
      <c r="U408" s="11"/>
      <c r="V408" s="11"/>
      <c r="W408" s="11"/>
      <c r="X408" s="11"/>
    </row>
    <row r="409" spans="1:24" x14ac:dyDescent="0.25">
      <c r="A409" s="3" t="s">
        <v>104</v>
      </c>
      <c r="B409" s="3" t="s">
        <v>105</v>
      </c>
      <c r="C409" s="3" t="s">
        <v>538</v>
      </c>
      <c r="D409" s="3">
        <v>121</v>
      </c>
      <c r="E409" s="3" t="s">
        <v>625</v>
      </c>
      <c r="F409" s="3" t="s">
        <v>542</v>
      </c>
      <c r="G409" s="3" t="s">
        <v>542</v>
      </c>
      <c r="H409" s="3" t="s">
        <v>626</v>
      </c>
      <c r="I409" s="11" t="s">
        <v>542</v>
      </c>
      <c r="J409" s="11" t="s">
        <v>627</v>
      </c>
      <c r="K409" s="11"/>
      <c r="L409" s="11"/>
      <c r="M409" s="11"/>
      <c r="N409" s="11"/>
      <c r="O409" s="11"/>
      <c r="P409" s="11"/>
      <c r="Q409" s="11"/>
      <c r="R409" s="11"/>
      <c r="S409" s="11"/>
      <c r="T409" s="11"/>
      <c r="U409" s="11"/>
      <c r="V409" s="11"/>
      <c r="W409" s="11"/>
      <c r="X409" s="11"/>
    </row>
    <row r="410" spans="1:24" x14ac:dyDescent="0.25">
      <c r="A410" s="3">
        <v>2012</v>
      </c>
      <c r="B410" s="3" t="s">
        <v>85</v>
      </c>
      <c r="C410" s="3" t="s">
        <v>64</v>
      </c>
      <c r="D410" s="3">
        <v>1225.2</v>
      </c>
      <c r="E410" s="3" t="s">
        <v>628</v>
      </c>
      <c r="F410" s="3" t="s">
        <v>629</v>
      </c>
      <c r="G410" s="3" t="s">
        <v>630</v>
      </c>
      <c r="H410" s="3" t="s">
        <v>631</v>
      </c>
      <c r="I410" s="11" t="s">
        <v>632</v>
      </c>
      <c r="J410" s="11" t="s">
        <v>633</v>
      </c>
      <c r="K410" s="11"/>
      <c r="L410" s="11"/>
      <c r="M410" s="11"/>
      <c r="N410" s="11"/>
      <c r="O410" s="11"/>
      <c r="P410" s="11"/>
      <c r="Q410" s="11"/>
      <c r="R410" s="11"/>
      <c r="S410" s="11"/>
      <c r="T410" s="11"/>
      <c r="U410" s="11"/>
      <c r="V410" s="11"/>
      <c r="W410" s="11"/>
      <c r="X410" s="11"/>
    </row>
    <row r="411" spans="1:24" x14ac:dyDescent="0.25">
      <c r="A411" s="3">
        <v>2013</v>
      </c>
      <c r="B411" s="3" t="s">
        <v>85</v>
      </c>
      <c r="C411" s="3" t="s">
        <v>64</v>
      </c>
      <c r="D411" s="3">
        <v>1308.2</v>
      </c>
      <c r="E411" s="3" t="s">
        <v>634</v>
      </c>
      <c r="F411" s="3" t="s">
        <v>635</v>
      </c>
      <c r="G411" s="3" t="s">
        <v>636</v>
      </c>
      <c r="H411" s="3" t="s">
        <v>637</v>
      </c>
      <c r="I411" s="11" t="s">
        <v>537</v>
      </c>
      <c r="J411" s="11" t="s">
        <v>638</v>
      </c>
      <c r="K411" s="11"/>
      <c r="L411" s="11"/>
      <c r="M411" s="11"/>
      <c r="N411" s="11"/>
      <c r="O411" s="11"/>
      <c r="P411" s="11"/>
      <c r="Q411" s="11"/>
      <c r="R411" s="11"/>
      <c r="S411" s="11"/>
      <c r="T411" s="11"/>
      <c r="U411" s="11"/>
      <c r="V411" s="11"/>
      <c r="W411" s="11"/>
      <c r="X411" s="11"/>
    </row>
    <row r="412" spans="1:24" x14ac:dyDescent="0.25">
      <c r="A412" s="3">
        <v>2014</v>
      </c>
      <c r="B412" s="3" t="s">
        <v>85</v>
      </c>
      <c r="C412" s="3" t="s">
        <v>64</v>
      </c>
      <c r="D412" s="3">
        <v>1314</v>
      </c>
      <c r="E412" s="3" t="s">
        <v>615</v>
      </c>
      <c r="F412" s="3" t="s">
        <v>541</v>
      </c>
      <c r="G412" s="3" t="s">
        <v>597</v>
      </c>
      <c r="H412" s="3" t="s">
        <v>616</v>
      </c>
      <c r="I412" s="11" t="s">
        <v>617</v>
      </c>
      <c r="J412" s="11" t="s">
        <v>618</v>
      </c>
      <c r="K412" s="11"/>
      <c r="L412" s="11"/>
      <c r="M412" s="11"/>
      <c r="N412" s="11"/>
      <c r="O412" s="11"/>
      <c r="P412" s="11"/>
      <c r="Q412" s="11"/>
      <c r="R412" s="11"/>
      <c r="S412" s="11"/>
      <c r="T412" s="11"/>
      <c r="U412" s="11"/>
      <c r="V412" s="11"/>
      <c r="W412" s="11"/>
      <c r="X412" s="11"/>
    </row>
    <row r="413" spans="1:24" x14ac:dyDescent="0.25">
      <c r="A413" s="3" t="s">
        <v>104</v>
      </c>
      <c r="B413" s="3" t="s">
        <v>105</v>
      </c>
      <c r="C413" s="3" t="s">
        <v>64</v>
      </c>
      <c r="D413" s="3">
        <v>4140</v>
      </c>
      <c r="E413" s="3" t="s">
        <v>639</v>
      </c>
      <c r="F413" s="3" t="s">
        <v>640</v>
      </c>
      <c r="G413" s="3" t="s">
        <v>641</v>
      </c>
      <c r="H413" s="3" t="s">
        <v>642</v>
      </c>
      <c r="I413" s="11" t="s">
        <v>643</v>
      </c>
      <c r="J413" s="11" t="s">
        <v>644</v>
      </c>
      <c r="K413" s="11"/>
      <c r="L413" s="11"/>
      <c r="M413" s="11"/>
      <c r="N413" s="11"/>
      <c r="O413" s="11"/>
      <c r="P413" s="11"/>
      <c r="Q413" s="11"/>
      <c r="R413" s="11"/>
      <c r="S413" s="11"/>
      <c r="T413" s="11"/>
      <c r="U413" s="11"/>
      <c r="V413" s="11"/>
      <c r="W413" s="11"/>
      <c r="X413" s="11"/>
    </row>
    <row r="414" spans="1:24" x14ac:dyDescent="0.25">
      <c r="A414" s="3"/>
      <c r="B414" s="3"/>
      <c r="C414" s="3"/>
      <c r="D414" s="3"/>
      <c r="E414" s="3"/>
      <c r="F414" s="3"/>
      <c r="G414" s="3"/>
      <c r="H414" s="3"/>
      <c r="I414" s="11"/>
      <c r="J414" s="11"/>
      <c r="K414" s="11"/>
      <c r="L414" s="11"/>
      <c r="M414" s="11"/>
      <c r="N414" s="11"/>
      <c r="O414" s="11"/>
      <c r="P414" s="11"/>
      <c r="Q414" s="11"/>
      <c r="R414" s="11"/>
      <c r="S414" s="11"/>
      <c r="T414" s="11"/>
      <c r="U414" s="11"/>
      <c r="V414" s="11"/>
      <c r="W414" s="11"/>
      <c r="X414" s="11"/>
    </row>
    <row r="415" spans="1:24" x14ac:dyDescent="0.25">
      <c r="A415" s="3" t="s">
        <v>501</v>
      </c>
      <c r="B415" s="3"/>
      <c r="C415" s="3"/>
      <c r="D415" s="3"/>
      <c r="E415" s="3"/>
      <c r="F415" s="3"/>
      <c r="G415" s="3"/>
      <c r="H415" s="3"/>
      <c r="I415" s="11"/>
      <c r="J415" s="11"/>
      <c r="K415" s="11"/>
      <c r="L415" s="11"/>
      <c r="M415" s="11"/>
      <c r="N415" s="11"/>
      <c r="O415" s="11"/>
      <c r="P415" s="11"/>
      <c r="Q415" s="11"/>
      <c r="R415" s="11"/>
      <c r="S415" s="11"/>
      <c r="T415" s="11"/>
      <c r="U415" s="11"/>
      <c r="V415" s="11"/>
      <c r="W415" s="11"/>
      <c r="X415" s="11"/>
    </row>
    <row r="416" spans="1:24" x14ac:dyDescent="0.25">
      <c r="A416" s="3" t="s">
        <v>534</v>
      </c>
      <c r="B416" s="3"/>
      <c r="C416" s="3"/>
      <c r="D416" s="3"/>
      <c r="E416" s="3"/>
      <c r="F416" s="3"/>
      <c r="G416" s="3"/>
      <c r="H416" s="3"/>
      <c r="I416" s="11"/>
      <c r="J416" s="11"/>
      <c r="K416" s="11"/>
      <c r="L416" s="11"/>
      <c r="M416" s="11"/>
      <c r="N416" s="11"/>
      <c r="O416" s="11"/>
      <c r="P416" s="11"/>
      <c r="Q416" s="11"/>
      <c r="R416" s="11"/>
      <c r="S416" s="11"/>
      <c r="T416" s="11"/>
      <c r="U416" s="11"/>
      <c r="V416" s="11"/>
      <c r="W416" s="11"/>
      <c r="X416" s="11"/>
    </row>
    <row r="417" spans="1:24" x14ac:dyDescent="0.25">
      <c r="A417" s="3" t="s">
        <v>44</v>
      </c>
      <c r="B417" s="3" t="s">
        <v>38</v>
      </c>
      <c r="C417" s="3" t="s">
        <v>357</v>
      </c>
      <c r="D417" s="3" t="s">
        <v>502</v>
      </c>
      <c r="E417" s="3" t="s">
        <v>503</v>
      </c>
      <c r="F417" s="3" t="s">
        <v>504</v>
      </c>
      <c r="G417" s="3" t="s">
        <v>505</v>
      </c>
      <c r="H417" s="3" t="s">
        <v>506</v>
      </c>
      <c r="I417" s="11" t="s">
        <v>507</v>
      </c>
      <c r="J417" s="11" t="s">
        <v>508</v>
      </c>
      <c r="K417" s="11" t="s">
        <v>509</v>
      </c>
      <c r="L417" s="11" t="s">
        <v>510</v>
      </c>
      <c r="M417" s="11" t="s">
        <v>386</v>
      </c>
      <c r="N417" s="11"/>
      <c r="O417" s="11"/>
      <c r="P417" s="11"/>
      <c r="Q417" s="11"/>
      <c r="R417" s="11"/>
      <c r="S417" s="11"/>
      <c r="T417" s="11"/>
      <c r="U417" s="11"/>
      <c r="V417" s="11"/>
      <c r="W417" s="11"/>
      <c r="X417" s="11"/>
    </row>
    <row r="418" spans="1:24" x14ac:dyDescent="0.25">
      <c r="A418" s="3">
        <v>2011</v>
      </c>
      <c r="B418" s="3" t="s">
        <v>85</v>
      </c>
      <c r="C418" s="3">
        <v>291.2</v>
      </c>
      <c r="D418" s="3">
        <v>45</v>
      </c>
      <c r="E418" s="3">
        <v>73</v>
      </c>
      <c r="F418" s="3">
        <v>88</v>
      </c>
      <c r="G418" s="3">
        <v>85</v>
      </c>
      <c r="H418" s="3">
        <v>67</v>
      </c>
      <c r="I418" s="11">
        <v>68</v>
      </c>
      <c r="J418" s="11">
        <v>57</v>
      </c>
      <c r="K418" s="11">
        <v>68</v>
      </c>
      <c r="L418" s="11">
        <v>72</v>
      </c>
      <c r="M418" s="11">
        <v>2</v>
      </c>
      <c r="N418" s="11"/>
      <c r="O418" s="11"/>
      <c r="P418" s="11"/>
      <c r="Q418" s="11"/>
      <c r="R418" s="11"/>
      <c r="S418" s="11"/>
      <c r="T418" s="11"/>
      <c r="U418" s="11"/>
      <c r="V418" s="11"/>
      <c r="W418" s="11"/>
      <c r="X418" s="11"/>
    </row>
    <row r="419" spans="1:24" x14ac:dyDescent="0.25">
      <c r="A419" s="3">
        <v>2012</v>
      </c>
      <c r="B419" s="3" t="s">
        <v>85</v>
      </c>
      <c r="C419" s="3">
        <v>1225.2</v>
      </c>
      <c r="D419" s="3">
        <v>26</v>
      </c>
      <c r="E419" s="3">
        <v>84</v>
      </c>
      <c r="F419" s="3">
        <v>86</v>
      </c>
      <c r="G419" s="3">
        <v>88</v>
      </c>
      <c r="H419" s="3">
        <v>81</v>
      </c>
      <c r="I419" s="11">
        <v>69</v>
      </c>
      <c r="J419" s="11">
        <v>51</v>
      </c>
      <c r="K419" s="11">
        <v>66</v>
      </c>
      <c r="L419" s="11">
        <v>75</v>
      </c>
      <c r="M419" s="11">
        <v>11</v>
      </c>
      <c r="N419" s="11"/>
      <c r="O419" s="11"/>
      <c r="P419" s="11"/>
      <c r="Q419" s="11"/>
      <c r="R419" s="11"/>
      <c r="S419" s="11"/>
      <c r="T419" s="11"/>
      <c r="U419" s="11"/>
      <c r="V419" s="11"/>
      <c r="W419" s="11"/>
      <c r="X419" s="11"/>
    </row>
    <row r="420" spans="1:24" x14ac:dyDescent="0.25">
      <c r="A420" s="3">
        <v>2013</v>
      </c>
      <c r="B420" s="3" t="s">
        <v>85</v>
      </c>
      <c r="C420" s="3">
        <v>1308.2</v>
      </c>
      <c r="D420" s="3">
        <v>17</v>
      </c>
      <c r="E420" s="3">
        <v>79</v>
      </c>
      <c r="F420" s="3">
        <v>84</v>
      </c>
      <c r="G420" s="3">
        <v>85</v>
      </c>
      <c r="H420" s="3">
        <v>76</v>
      </c>
      <c r="I420" s="11">
        <v>70</v>
      </c>
      <c r="J420" s="11">
        <v>45</v>
      </c>
      <c r="K420" s="11">
        <v>61</v>
      </c>
      <c r="L420" s="11">
        <v>71</v>
      </c>
      <c r="M420" s="11">
        <v>11</v>
      </c>
      <c r="N420" s="11"/>
      <c r="O420" s="11"/>
      <c r="P420" s="11"/>
      <c r="Q420" s="11"/>
      <c r="R420" s="11"/>
      <c r="S420" s="11"/>
      <c r="T420" s="11"/>
      <c r="U420" s="11"/>
      <c r="V420" s="11"/>
      <c r="W420" s="11"/>
      <c r="X420" s="11"/>
    </row>
    <row r="421" spans="1:24" x14ac:dyDescent="0.25">
      <c r="A421" s="3">
        <v>2014</v>
      </c>
      <c r="B421" s="3" t="s">
        <v>85</v>
      </c>
      <c r="C421" s="3">
        <v>1314</v>
      </c>
      <c r="D421" s="3">
        <v>22</v>
      </c>
      <c r="E421" s="3">
        <v>81</v>
      </c>
      <c r="F421" s="3">
        <v>89</v>
      </c>
      <c r="G421" s="3">
        <v>88</v>
      </c>
      <c r="H421" s="3">
        <v>77</v>
      </c>
      <c r="I421" s="11">
        <v>69</v>
      </c>
      <c r="J421" s="11">
        <v>51</v>
      </c>
      <c r="K421" s="11">
        <v>66</v>
      </c>
      <c r="L421" s="11">
        <v>75</v>
      </c>
      <c r="M421" s="11">
        <v>10</v>
      </c>
      <c r="N421" s="11"/>
      <c r="O421" s="11"/>
      <c r="P421" s="11"/>
      <c r="Q421" s="11"/>
      <c r="R421" s="11"/>
      <c r="S421" s="11"/>
      <c r="T421" s="11"/>
      <c r="U421" s="11"/>
      <c r="V421" s="11"/>
      <c r="W421" s="11"/>
      <c r="X421" s="11"/>
    </row>
    <row r="422" spans="1:24" x14ac:dyDescent="0.25">
      <c r="A422" s="3" t="s">
        <v>104</v>
      </c>
      <c r="B422" s="3" t="s">
        <v>105</v>
      </c>
      <c r="C422" s="3">
        <v>4140</v>
      </c>
      <c r="D422" s="3">
        <v>110</v>
      </c>
      <c r="E422" s="3">
        <v>81</v>
      </c>
      <c r="F422" s="3">
        <v>86</v>
      </c>
      <c r="G422" s="3">
        <v>87</v>
      </c>
      <c r="H422" s="3">
        <v>77</v>
      </c>
      <c r="I422" s="11">
        <v>69</v>
      </c>
      <c r="J422" s="11">
        <v>50</v>
      </c>
      <c r="K422" s="11">
        <v>65</v>
      </c>
      <c r="L422" s="11">
        <v>74</v>
      </c>
      <c r="M422" s="11">
        <v>34</v>
      </c>
      <c r="N422" s="11"/>
      <c r="O422" s="11"/>
      <c r="P422" s="11"/>
      <c r="Q422" s="11"/>
      <c r="R422" s="11"/>
      <c r="S422" s="11"/>
      <c r="T422" s="11"/>
      <c r="U422" s="11"/>
      <c r="V422" s="11"/>
      <c r="W422" s="11"/>
      <c r="X422" s="11"/>
    </row>
    <row r="423" spans="1:24" x14ac:dyDescent="0.25">
      <c r="A423" s="3"/>
      <c r="B423" s="3"/>
      <c r="C423" s="3"/>
      <c r="D423" s="3"/>
      <c r="E423" s="3"/>
      <c r="F423" s="3"/>
      <c r="G423" s="3"/>
      <c r="H423" s="3"/>
      <c r="I423" s="11"/>
      <c r="J423" s="11"/>
      <c r="K423" s="11"/>
      <c r="L423" s="11"/>
      <c r="M423" s="11"/>
      <c r="N423" s="11"/>
      <c r="O423" s="11"/>
      <c r="P423" s="11"/>
      <c r="Q423" s="11"/>
      <c r="R423" s="11"/>
      <c r="S423" s="11"/>
      <c r="T423" s="11"/>
      <c r="U423" s="11"/>
      <c r="V423" s="11"/>
      <c r="W423" s="11"/>
      <c r="X423" s="11"/>
    </row>
    <row r="424" spans="1:24" x14ac:dyDescent="0.25">
      <c r="A424" s="3" t="s">
        <v>240</v>
      </c>
      <c r="B424" s="3"/>
      <c r="C424" s="3"/>
      <c r="D424" s="3"/>
      <c r="E424" s="3"/>
      <c r="F424" s="3"/>
      <c r="G424" s="3"/>
      <c r="H424" s="3"/>
      <c r="I424" s="11"/>
      <c r="J424" s="11"/>
      <c r="K424" s="11"/>
      <c r="L424" s="11"/>
      <c r="M424" s="11"/>
      <c r="N424" s="11"/>
      <c r="O424" s="11"/>
      <c r="P424" s="11"/>
      <c r="Q424" s="11"/>
      <c r="R424" s="11"/>
      <c r="S424" s="11"/>
      <c r="T424" s="11"/>
      <c r="U424" s="11"/>
      <c r="V424" s="11"/>
      <c r="W424" s="11"/>
      <c r="X424" s="11"/>
    </row>
    <row r="425" spans="1:24" x14ac:dyDescent="0.25">
      <c r="A425" s="3" t="s">
        <v>534</v>
      </c>
      <c r="B425" s="3"/>
      <c r="C425" s="10"/>
      <c r="D425" s="10"/>
      <c r="E425" s="10"/>
      <c r="F425" s="10"/>
      <c r="G425" s="10"/>
      <c r="H425" s="10"/>
      <c r="I425" s="11"/>
      <c r="J425" s="11"/>
      <c r="K425" s="11"/>
      <c r="L425" s="11"/>
      <c r="M425" s="11"/>
      <c r="N425" s="11"/>
      <c r="O425" s="11"/>
      <c r="P425" s="11"/>
      <c r="Q425" s="11"/>
      <c r="R425" s="11"/>
      <c r="S425" s="11"/>
      <c r="T425" s="11"/>
      <c r="U425" s="11"/>
      <c r="V425" s="11"/>
      <c r="W425" s="11"/>
      <c r="X425" s="11"/>
    </row>
    <row r="426" spans="1:24" x14ac:dyDescent="0.25">
      <c r="A426" s="3" t="s">
        <v>44</v>
      </c>
      <c r="B426" s="3" t="s">
        <v>38</v>
      </c>
      <c r="C426" s="10" t="s">
        <v>232</v>
      </c>
      <c r="D426" s="10" t="s">
        <v>400</v>
      </c>
      <c r="E426" s="10" t="s">
        <v>239</v>
      </c>
      <c r="F426" s="10" t="s">
        <v>401</v>
      </c>
      <c r="G426" s="10" t="s">
        <v>402</v>
      </c>
      <c r="H426" s="10" t="s">
        <v>403</v>
      </c>
      <c r="I426" s="11" t="s">
        <v>404</v>
      </c>
      <c r="J426" s="11" t="s">
        <v>405</v>
      </c>
      <c r="K426" s="11" t="s">
        <v>406</v>
      </c>
      <c r="L426" s="11" t="s">
        <v>101</v>
      </c>
      <c r="M426" s="11" t="s">
        <v>407</v>
      </c>
      <c r="N426" s="11" t="s">
        <v>408</v>
      </c>
      <c r="O426" s="11"/>
      <c r="P426" s="11"/>
      <c r="Q426" s="11"/>
      <c r="R426" s="11"/>
      <c r="S426" s="11"/>
      <c r="T426" s="11"/>
      <c r="U426" s="11"/>
      <c r="V426" s="11"/>
      <c r="W426" s="11"/>
      <c r="X426" s="11"/>
    </row>
    <row r="427" spans="1:24" x14ac:dyDescent="0.25">
      <c r="A427" s="3">
        <v>2011</v>
      </c>
      <c r="B427" s="3" t="s">
        <v>85</v>
      </c>
      <c r="C427" s="10">
        <v>-2</v>
      </c>
      <c r="D427" s="10">
        <v>2.2000000000000002</v>
      </c>
      <c r="E427" s="10">
        <v>3.2</v>
      </c>
      <c r="F427" s="10">
        <v>-0.8</v>
      </c>
      <c r="G427" s="10">
        <v>0.1</v>
      </c>
      <c r="H427" s="10">
        <v>2.4</v>
      </c>
      <c r="I427" s="11">
        <v>0.4</v>
      </c>
      <c r="J427" s="11">
        <v>3.9</v>
      </c>
      <c r="K427" s="11">
        <v>6.9</v>
      </c>
      <c r="L427" s="11">
        <v>0.7</v>
      </c>
      <c r="M427" s="11">
        <v>3.3</v>
      </c>
      <c r="N427" s="11"/>
      <c r="O427" s="11"/>
      <c r="P427" s="11"/>
      <c r="Q427" s="11"/>
      <c r="R427" s="11"/>
      <c r="S427" s="11"/>
      <c r="T427" s="11"/>
      <c r="U427" s="11"/>
      <c r="V427" s="11"/>
      <c r="W427" s="11"/>
      <c r="X427" s="11"/>
    </row>
    <row r="428" spans="1:24" x14ac:dyDescent="0.25">
      <c r="A428" s="3">
        <v>2012</v>
      </c>
      <c r="B428" s="3" t="s">
        <v>85</v>
      </c>
      <c r="C428" s="10">
        <v>50.1</v>
      </c>
      <c r="D428" s="10">
        <v>12</v>
      </c>
      <c r="E428" s="10">
        <v>13.3</v>
      </c>
      <c r="F428" s="10">
        <v>-0.2</v>
      </c>
      <c r="G428" s="10">
        <v>62.1</v>
      </c>
      <c r="H428" s="10">
        <v>13</v>
      </c>
      <c r="I428" s="11">
        <v>2</v>
      </c>
      <c r="J428" s="11">
        <v>18.899999999999999</v>
      </c>
      <c r="K428" s="11">
        <v>96</v>
      </c>
      <c r="L428" s="11">
        <v>10.1</v>
      </c>
      <c r="M428" s="11">
        <v>45.3</v>
      </c>
      <c r="N428" s="11"/>
      <c r="O428" s="11"/>
      <c r="P428" s="11"/>
      <c r="Q428" s="11"/>
      <c r="R428" s="11"/>
      <c r="S428" s="11"/>
      <c r="T428" s="11"/>
      <c r="U428" s="11"/>
      <c r="V428" s="11"/>
      <c r="W428" s="11"/>
      <c r="X428" s="11"/>
    </row>
    <row r="429" spans="1:24" x14ac:dyDescent="0.25">
      <c r="A429" s="3">
        <v>2013</v>
      </c>
      <c r="B429" s="3" t="s">
        <v>85</v>
      </c>
      <c r="C429" s="10">
        <v>62.2</v>
      </c>
      <c r="D429" s="10">
        <v>8.1</v>
      </c>
      <c r="E429" s="10">
        <v>4.4000000000000004</v>
      </c>
      <c r="F429" s="10">
        <v>-1.2</v>
      </c>
      <c r="G429" s="10">
        <v>70.3</v>
      </c>
      <c r="H429" s="10">
        <v>3.3</v>
      </c>
      <c r="I429" s="11">
        <v>3.1</v>
      </c>
      <c r="J429" s="11">
        <v>20.5</v>
      </c>
      <c r="K429" s="11">
        <v>97.2</v>
      </c>
      <c r="L429" s="11">
        <v>10.5</v>
      </c>
      <c r="M429" s="11">
        <v>52.5</v>
      </c>
      <c r="N429" s="11"/>
      <c r="O429" s="11"/>
      <c r="P429" s="11"/>
      <c r="Q429" s="11"/>
      <c r="R429" s="11"/>
      <c r="S429" s="11"/>
      <c r="T429" s="11"/>
      <c r="U429" s="11"/>
      <c r="V429" s="11"/>
      <c r="W429" s="11"/>
      <c r="X429" s="11"/>
    </row>
    <row r="430" spans="1:24" x14ac:dyDescent="0.25">
      <c r="A430" s="3">
        <v>2014</v>
      </c>
      <c r="B430" s="3" t="s">
        <v>85</v>
      </c>
      <c r="C430" s="10">
        <v>52.1</v>
      </c>
      <c r="D430" s="10">
        <v>4.8</v>
      </c>
      <c r="E430" s="10">
        <v>-9.8000000000000007</v>
      </c>
      <c r="F430" s="10">
        <v>1.4</v>
      </c>
      <c r="G430" s="10">
        <v>56.9</v>
      </c>
      <c r="H430" s="10">
        <v>-8.4</v>
      </c>
      <c r="I430" s="11">
        <v>2.9</v>
      </c>
      <c r="J430" s="11">
        <v>19.899999999999999</v>
      </c>
      <c r="K430" s="11">
        <v>71.3</v>
      </c>
      <c r="L430" s="11">
        <v>7.8</v>
      </c>
      <c r="M430" s="11">
        <v>43</v>
      </c>
      <c r="N430" s="11"/>
      <c r="O430" s="11"/>
      <c r="P430" s="11"/>
      <c r="Q430" s="11"/>
      <c r="R430" s="11"/>
      <c r="S430" s="11"/>
      <c r="T430" s="11"/>
      <c r="U430" s="11"/>
      <c r="V430" s="11"/>
      <c r="W430" s="11"/>
      <c r="X430" s="11"/>
    </row>
    <row r="431" spans="1:24" x14ac:dyDescent="0.25">
      <c r="A431" s="3" t="s">
        <v>104</v>
      </c>
      <c r="B431" s="3" t="s">
        <v>105</v>
      </c>
      <c r="C431" s="10">
        <v>162.4</v>
      </c>
      <c r="D431" s="10">
        <v>27.1</v>
      </c>
      <c r="E431" s="10">
        <v>11.1</v>
      </c>
      <c r="F431" s="10">
        <v>-0.8</v>
      </c>
      <c r="G431" s="10">
        <v>189.5</v>
      </c>
      <c r="H431" s="10">
        <v>10.3</v>
      </c>
      <c r="I431" s="11">
        <v>8.4</v>
      </c>
      <c r="J431" s="11">
        <v>63.2</v>
      </c>
      <c r="K431" s="11">
        <v>271.39999999999998</v>
      </c>
      <c r="L431" s="11">
        <v>29.1</v>
      </c>
      <c r="M431" s="11">
        <v>144</v>
      </c>
      <c r="N431" s="11"/>
      <c r="O431" s="11"/>
      <c r="P431" s="11"/>
      <c r="Q431" s="11"/>
      <c r="R431" s="11"/>
      <c r="S431" s="11"/>
      <c r="T431" s="11"/>
      <c r="U431" s="11"/>
      <c r="V431" s="11"/>
      <c r="W431" s="11"/>
      <c r="X431" s="11"/>
    </row>
    <row r="432" spans="1:24" x14ac:dyDescent="0.25">
      <c r="A432" s="3"/>
      <c r="B432" s="3"/>
      <c r="C432" s="10"/>
      <c r="D432" s="10"/>
      <c r="E432" s="10"/>
      <c r="F432" s="10"/>
      <c r="G432" s="10"/>
      <c r="H432" s="10"/>
      <c r="I432" s="11"/>
      <c r="J432" s="11"/>
      <c r="K432" s="11"/>
      <c r="L432" s="11"/>
      <c r="M432" s="11"/>
      <c r="N432" s="11"/>
      <c r="O432" s="11"/>
      <c r="P432" s="11"/>
      <c r="Q432" s="11"/>
      <c r="R432" s="11"/>
      <c r="S432" s="11"/>
      <c r="T432" s="11"/>
      <c r="U432" s="11"/>
      <c r="V432" s="11"/>
      <c r="W432" s="11"/>
      <c r="X432" s="11"/>
    </row>
    <row r="433" spans="1:24" x14ac:dyDescent="0.25">
      <c r="A433" s="3" t="s">
        <v>409</v>
      </c>
      <c r="B433" s="3"/>
      <c r="C433" s="10"/>
      <c r="D433" s="10"/>
      <c r="E433" s="10"/>
      <c r="F433" s="10"/>
      <c r="G433" s="10"/>
      <c r="H433" s="10"/>
      <c r="I433" s="11"/>
      <c r="J433" s="11"/>
      <c r="K433" s="11"/>
      <c r="L433" s="11"/>
      <c r="M433" s="11"/>
      <c r="N433" s="11"/>
      <c r="O433" s="11"/>
      <c r="P433" s="11"/>
      <c r="Q433" s="11"/>
      <c r="R433" s="11"/>
      <c r="S433" s="11"/>
      <c r="T433" s="11"/>
      <c r="U433" s="11"/>
      <c r="V433" s="11"/>
      <c r="W433" s="11"/>
      <c r="X433" s="11"/>
    </row>
    <row r="434" spans="1:24" x14ac:dyDescent="0.25">
      <c r="A434" s="3"/>
      <c r="B434" s="3"/>
      <c r="C434" s="10"/>
      <c r="D434" s="10"/>
      <c r="E434" s="10"/>
      <c r="F434" s="10"/>
      <c r="G434" s="10"/>
      <c r="H434" s="10"/>
      <c r="I434" s="11"/>
      <c r="J434" s="11"/>
      <c r="K434" s="11"/>
      <c r="L434" s="11"/>
      <c r="M434" s="11"/>
      <c r="N434" s="11"/>
      <c r="O434" s="11"/>
      <c r="P434" s="11"/>
      <c r="Q434" s="11"/>
      <c r="R434" s="11"/>
      <c r="S434" s="11"/>
      <c r="T434" s="11"/>
      <c r="U434" s="11"/>
      <c r="V434" s="11"/>
      <c r="W434" s="11"/>
      <c r="X434" s="11"/>
    </row>
    <row r="435" spans="1:24" x14ac:dyDescent="0.25">
      <c r="A435" s="3" t="s">
        <v>645</v>
      </c>
      <c r="B435" s="3"/>
      <c r="C435" s="10"/>
      <c r="D435" s="10"/>
      <c r="E435" s="10"/>
      <c r="F435" s="10"/>
      <c r="G435" s="10"/>
      <c r="H435" s="10"/>
      <c r="I435" s="11"/>
      <c r="J435" s="11"/>
      <c r="K435" s="11"/>
      <c r="L435" s="11"/>
      <c r="M435" s="11"/>
      <c r="N435" s="11"/>
      <c r="O435" s="11"/>
      <c r="P435" s="11"/>
      <c r="Q435" s="11"/>
      <c r="R435" s="11"/>
      <c r="S435" s="11"/>
      <c r="T435" s="11"/>
      <c r="U435" s="11"/>
      <c r="V435" s="11"/>
      <c r="W435" s="11"/>
      <c r="X435" s="11"/>
    </row>
    <row r="436" spans="1:24" x14ac:dyDescent="0.25">
      <c r="A436" s="3" t="s">
        <v>646</v>
      </c>
      <c r="B436" s="3"/>
      <c r="C436" s="10"/>
      <c r="D436" s="10"/>
      <c r="E436" s="10"/>
      <c r="F436" s="10"/>
      <c r="G436" s="10"/>
      <c r="H436" s="10"/>
      <c r="I436" s="11"/>
      <c r="J436" s="11"/>
      <c r="K436" s="11"/>
      <c r="L436" s="11"/>
      <c r="M436" s="11"/>
      <c r="N436" s="11"/>
      <c r="O436" s="11"/>
      <c r="P436" s="11"/>
      <c r="Q436" s="11"/>
      <c r="R436" s="11"/>
      <c r="S436" s="11"/>
      <c r="T436" s="11"/>
      <c r="U436" s="11"/>
      <c r="V436" s="11"/>
      <c r="W436" s="11"/>
      <c r="X436" s="11"/>
    </row>
    <row r="437" spans="1:24" x14ac:dyDescent="0.25">
      <c r="A437" s="3" t="s">
        <v>647</v>
      </c>
      <c r="B437" s="3"/>
      <c r="C437" s="10"/>
      <c r="D437" s="10"/>
      <c r="E437" s="10"/>
      <c r="F437" s="10"/>
      <c r="G437" s="10"/>
      <c r="H437" s="10"/>
      <c r="I437" s="11"/>
      <c r="J437" s="11"/>
      <c r="K437" s="11"/>
      <c r="L437" s="11"/>
      <c r="M437" s="11"/>
      <c r="N437" s="11"/>
      <c r="O437" s="11"/>
      <c r="P437" s="11"/>
      <c r="Q437" s="11"/>
      <c r="R437" s="11"/>
      <c r="S437" s="11"/>
      <c r="T437" s="11"/>
      <c r="U437" s="11"/>
      <c r="V437" s="11"/>
      <c r="W437" s="11"/>
      <c r="X437" s="11"/>
    </row>
    <row r="438" spans="1:24" x14ac:dyDescent="0.25">
      <c r="A438" s="3" t="s">
        <v>648</v>
      </c>
      <c r="B438" s="3"/>
      <c r="C438" s="10"/>
      <c r="D438" s="10"/>
      <c r="E438" s="10"/>
      <c r="F438" s="10"/>
      <c r="G438" s="10"/>
      <c r="H438" s="10"/>
      <c r="I438" s="11"/>
      <c r="J438" s="11"/>
      <c r="K438" s="11"/>
      <c r="L438" s="11"/>
      <c r="M438" s="11"/>
      <c r="N438" s="11"/>
      <c r="O438" s="11"/>
      <c r="P438" s="11"/>
      <c r="Q438" s="11"/>
      <c r="R438" s="11"/>
      <c r="S438" s="11"/>
      <c r="T438" s="11"/>
      <c r="U438" s="11"/>
      <c r="V438" s="11"/>
      <c r="W438" s="11"/>
      <c r="X438" s="11"/>
    </row>
    <row r="439" spans="1:24" x14ac:dyDescent="0.25">
      <c r="A439" s="3" t="s">
        <v>649</v>
      </c>
      <c r="B439" s="3"/>
      <c r="C439" s="10"/>
      <c r="D439" s="10"/>
      <c r="E439" s="10"/>
      <c r="F439" s="10"/>
      <c r="G439" s="10"/>
      <c r="H439" s="10"/>
      <c r="I439" s="11"/>
      <c r="J439" s="11"/>
      <c r="K439" s="11"/>
      <c r="L439" s="11"/>
      <c r="M439" s="11"/>
      <c r="N439" s="11"/>
      <c r="O439" s="11"/>
      <c r="P439" s="11"/>
      <c r="Q439" s="11"/>
      <c r="R439" s="11"/>
      <c r="S439" s="11"/>
      <c r="T439" s="11"/>
      <c r="U439" s="11"/>
      <c r="V439" s="11"/>
      <c r="W439" s="11"/>
      <c r="X439" s="11"/>
    </row>
    <row r="440" spans="1:24" x14ac:dyDescent="0.25">
      <c r="A440" s="3" t="s">
        <v>650</v>
      </c>
      <c r="B440" s="3"/>
      <c r="C440" s="10"/>
      <c r="D440" s="10"/>
      <c r="E440" s="10"/>
      <c r="F440" s="10"/>
      <c r="G440" s="10"/>
      <c r="H440" s="10"/>
      <c r="I440" s="11"/>
      <c r="J440" s="11"/>
      <c r="K440" s="11"/>
      <c r="L440" s="11"/>
      <c r="M440" s="11"/>
      <c r="N440" s="11"/>
      <c r="O440" s="11"/>
      <c r="P440" s="11"/>
      <c r="Q440" s="11"/>
      <c r="R440" s="11"/>
      <c r="S440" s="11"/>
      <c r="T440" s="11"/>
      <c r="U440" s="11"/>
      <c r="V440" s="11"/>
      <c r="W440" s="11"/>
      <c r="X440" s="11"/>
    </row>
    <row r="441" spans="1:24" x14ac:dyDescent="0.25">
      <c r="A441" s="3" t="s">
        <v>651</v>
      </c>
      <c r="B441" s="3"/>
      <c r="C441" s="10"/>
      <c r="D441" s="10"/>
      <c r="E441" s="10"/>
      <c r="F441" s="10"/>
      <c r="G441" s="10"/>
      <c r="H441" s="10"/>
      <c r="I441" s="11"/>
      <c r="J441" s="11"/>
      <c r="K441" s="11"/>
      <c r="L441" s="11"/>
      <c r="M441" s="11"/>
      <c r="N441" s="11"/>
      <c r="O441" s="11"/>
      <c r="P441" s="11"/>
      <c r="Q441" s="11"/>
      <c r="R441" s="11"/>
      <c r="S441" s="11"/>
      <c r="T441" s="11"/>
      <c r="U441" s="11"/>
      <c r="V441" s="11"/>
      <c r="W441" s="11"/>
      <c r="X441" s="11"/>
    </row>
    <row r="442" spans="1:24" x14ac:dyDescent="0.25">
      <c r="A442" s="3" t="s">
        <v>545</v>
      </c>
      <c r="B442" s="3"/>
      <c r="C442" s="10"/>
      <c r="D442" s="10"/>
      <c r="E442" s="10"/>
      <c r="F442" s="10"/>
      <c r="G442" s="10"/>
      <c r="H442" s="10"/>
      <c r="I442" s="11"/>
      <c r="J442" s="11"/>
      <c r="K442" s="11"/>
      <c r="L442" s="11"/>
      <c r="M442" s="11"/>
      <c r="N442" s="11"/>
      <c r="O442" s="11"/>
      <c r="P442" s="11"/>
      <c r="Q442" s="11"/>
      <c r="R442" s="11"/>
      <c r="S442" s="11"/>
      <c r="T442" s="11"/>
      <c r="U442" s="11"/>
      <c r="V442" s="11"/>
      <c r="W442" s="11"/>
      <c r="X442" s="11"/>
    </row>
    <row r="443" spans="1:24" x14ac:dyDescent="0.25">
      <c r="A443" s="3"/>
      <c r="B443" s="3"/>
      <c r="C443" s="10"/>
      <c r="D443" s="10"/>
      <c r="E443" s="10"/>
      <c r="F443" s="10"/>
      <c r="G443" s="10"/>
      <c r="H443" s="10"/>
      <c r="I443" s="11"/>
      <c r="J443" s="11"/>
      <c r="K443" s="11"/>
      <c r="L443" s="11"/>
      <c r="M443" s="11"/>
      <c r="N443" s="11"/>
      <c r="O443" s="11"/>
      <c r="P443" s="11"/>
      <c r="Q443" s="11"/>
      <c r="R443" s="11"/>
      <c r="S443" s="11"/>
      <c r="T443" s="11"/>
      <c r="U443" s="11"/>
      <c r="V443" s="11"/>
      <c r="W443" s="11"/>
      <c r="X443" s="11"/>
    </row>
    <row r="444" spans="1:24" x14ac:dyDescent="0.25">
      <c r="A444" s="3" t="s">
        <v>652</v>
      </c>
      <c r="B444" s="3"/>
      <c r="C444" s="10"/>
      <c r="D444" s="10"/>
      <c r="E444" s="10"/>
      <c r="F444" s="10"/>
      <c r="G444" s="10"/>
      <c r="H444" s="10"/>
      <c r="I444" s="11"/>
      <c r="J444" s="11"/>
      <c r="K444" s="11"/>
      <c r="L444" s="11"/>
      <c r="M444" s="11"/>
      <c r="N444" s="11"/>
      <c r="O444" s="11"/>
      <c r="P444" s="11"/>
      <c r="Q444" s="11"/>
      <c r="R444" s="11"/>
      <c r="S444" s="11"/>
      <c r="T444" s="11"/>
      <c r="U444" s="11"/>
      <c r="V444" s="11"/>
      <c r="W444" s="11"/>
      <c r="X444" s="11"/>
    </row>
    <row r="445" spans="1:24" x14ac:dyDescent="0.25">
      <c r="A445" s="3" t="s">
        <v>653</v>
      </c>
      <c r="B445" s="3"/>
      <c r="C445" s="10"/>
      <c r="D445" s="10"/>
      <c r="E445" s="10"/>
      <c r="F445" s="10"/>
      <c r="G445" s="10"/>
      <c r="H445" s="10"/>
      <c r="I445" s="11"/>
      <c r="J445" s="11"/>
      <c r="K445" s="11"/>
      <c r="L445" s="11"/>
      <c r="M445" s="11"/>
      <c r="N445" s="11"/>
      <c r="O445" s="11"/>
      <c r="P445" s="11"/>
      <c r="Q445" s="11"/>
      <c r="R445" s="11"/>
      <c r="S445" s="11"/>
      <c r="T445" s="11"/>
      <c r="U445" s="11"/>
      <c r="V445" s="11"/>
      <c r="W445" s="11"/>
      <c r="X445" s="11"/>
    </row>
    <row r="446" spans="1:24" x14ac:dyDescent="0.25">
      <c r="A446" s="3" t="s">
        <v>654</v>
      </c>
      <c r="B446" s="3"/>
      <c r="C446" s="10"/>
      <c r="D446" s="10"/>
      <c r="E446" s="10"/>
      <c r="F446" s="10"/>
      <c r="G446" s="10"/>
      <c r="H446" s="10"/>
      <c r="I446" s="11"/>
      <c r="J446" s="11"/>
      <c r="K446" s="11"/>
      <c r="L446" s="11"/>
      <c r="M446" s="11"/>
      <c r="N446" s="11"/>
      <c r="O446" s="11"/>
      <c r="P446" s="11"/>
      <c r="Q446" s="11"/>
      <c r="R446" s="11"/>
      <c r="S446" s="11"/>
      <c r="T446" s="11"/>
      <c r="U446" s="11"/>
      <c r="V446" s="11"/>
      <c r="W446" s="11"/>
      <c r="X446" s="11"/>
    </row>
    <row r="447" spans="1:24" x14ac:dyDescent="0.25">
      <c r="A447" s="3" t="s">
        <v>655</v>
      </c>
      <c r="B447" s="3"/>
      <c r="C447" s="10"/>
      <c r="D447" s="10"/>
      <c r="E447" s="10"/>
      <c r="F447" s="10"/>
      <c r="G447" s="10"/>
      <c r="H447" s="10"/>
      <c r="I447" s="11"/>
      <c r="J447" s="11"/>
      <c r="K447" s="11"/>
      <c r="L447" s="11"/>
      <c r="M447" s="11"/>
      <c r="N447" s="11"/>
      <c r="O447" s="11"/>
      <c r="P447" s="11"/>
      <c r="Q447" s="11"/>
      <c r="R447" s="11"/>
      <c r="S447" s="11"/>
      <c r="T447" s="11"/>
      <c r="U447" s="11"/>
      <c r="V447" s="11"/>
      <c r="W447" s="11"/>
      <c r="X447" s="11"/>
    </row>
    <row r="448" spans="1:24" x14ac:dyDescent="0.25">
      <c r="A448" s="3" t="s">
        <v>656</v>
      </c>
      <c r="B448" s="3"/>
      <c r="C448" s="10"/>
      <c r="D448" s="10"/>
      <c r="E448" s="10"/>
      <c r="F448" s="10"/>
      <c r="G448" s="10"/>
      <c r="H448" s="10"/>
      <c r="I448" s="11"/>
      <c r="J448" s="11"/>
      <c r="K448" s="11"/>
      <c r="L448" s="11"/>
      <c r="M448" s="11"/>
      <c r="N448" s="11"/>
      <c r="O448" s="11"/>
      <c r="P448" s="11"/>
      <c r="Q448" s="11"/>
      <c r="R448" s="11"/>
      <c r="S448" s="11"/>
      <c r="T448" s="11"/>
      <c r="U448" s="11"/>
      <c r="V448" s="11"/>
      <c r="W448" s="11"/>
      <c r="X448" s="11"/>
    </row>
    <row r="449" spans="1:24" x14ac:dyDescent="0.25">
      <c r="A449" s="3" t="s">
        <v>657</v>
      </c>
      <c r="B449" s="3"/>
      <c r="C449" s="10"/>
      <c r="D449" s="10"/>
      <c r="E449" s="10"/>
      <c r="F449" s="10"/>
      <c r="G449" s="10"/>
      <c r="H449" s="10"/>
      <c r="I449" s="11"/>
      <c r="J449" s="11"/>
      <c r="K449" s="11"/>
      <c r="L449" s="11"/>
      <c r="M449" s="11"/>
      <c r="N449" s="11"/>
      <c r="O449" s="11"/>
      <c r="P449" s="11"/>
      <c r="Q449" s="11"/>
      <c r="R449" s="11"/>
      <c r="S449" s="11"/>
      <c r="T449" s="11"/>
      <c r="U449" s="11"/>
      <c r="V449" s="11"/>
      <c r="W449" s="11"/>
      <c r="X449" s="11"/>
    </row>
    <row r="450" spans="1:24" x14ac:dyDescent="0.25">
      <c r="A450" s="3"/>
      <c r="B450" s="3"/>
      <c r="C450" s="3"/>
      <c r="D450" s="3"/>
      <c r="E450" s="3"/>
      <c r="F450" s="3"/>
      <c r="G450" s="3"/>
      <c r="H450" s="3"/>
      <c r="I450" s="11"/>
      <c r="J450" s="11"/>
      <c r="K450" s="11"/>
      <c r="L450" s="11"/>
      <c r="M450" s="11"/>
      <c r="N450" s="11"/>
      <c r="O450" s="11"/>
      <c r="P450" s="11"/>
      <c r="Q450" s="11"/>
      <c r="R450" s="11"/>
      <c r="S450" s="11"/>
      <c r="T450" s="11"/>
      <c r="U450" s="11"/>
      <c r="V450" s="11"/>
      <c r="W450" s="11"/>
      <c r="X450" s="11"/>
    </row>
    <row r="451" spans="1:24" x14ac:dyDescent="0.25">
      <c r="A451" s="3" t="s">
        <v>658</v>
      </c>
      <c r="B451" s="3"/>
      <c r="C451" s="3"/>
      <c r="D451" s="3"/>
      <c r="E451" s="3"/>
      <c r="F451" s="3"/>
      <c r="G451" s="3"/>
      <c r="H451" s="3"/>
      <c r="I451" s="11"/>
      <c r="J451" s="11"/>
      <c r="K451" s="11"/>
      <c r="L451" s="11"/>
      <c r="M451" s="11"/>
      <c r="N451" s="11"/>
      <c r="O451" s="11"/>
      <c r="P451" s="11"/>
      <c r="Q451" s="11"/>
      <c r="R451" s="11"/>
      <c r="S451" s="11"/>
      <c r="T451" s="11"/>
      <c r="U451" s="11"/>
      <c r="V451" s="11"/>
      <c r="W451" s="11"/>
      <c r="X451" s="11"/>
    </row>
    <row r="452" spans="1:24" x14ac:dyDescent="0.25">
      <c r="A452" s="3" t="s">
        <v>659</v>
      </c>
      <c r="B452" s="3"/>
      <c r="C452" s="3"/>
      <c r="D452" s="3"/>
      <c r="E452" s="3"/>
      <c r="F452" s="3"/>
      <c r="G452" s="3"/>
      <c r="H452" s="3"/>
      <c r="I452" s="11"/>
      <c r="J452" s="11"/>
      <c r="K452" s="11"/>
      <c r="L452" s="11"/>
      <c r="M452" s="11"/>
      <c r="N452" s="11"/>
      <c r="O452" s="11"/>
      <c r="P452" s="11"/>
      <c r="Q452" s="11"/>
      <c r="R452" s="11"/>
      <c r="S452" s="11"/>
      <c r="T452" s="11"/>
      <c r="U452" s="11"/>
      <c r="V452" s="11"/>
      <c r="W452" s="11"/>
      <c r="X452" s="11"/>
    </row>
    <row r="453" spans="1:24" x14ac:dyDescent="0.25">
      <c r="A453" s="3" t="s">
        <v>660</v>
      </c>
      <c r="B453" s="3"/>
      <c r="C453" s="3"/>
      <c r="D453" s="3"/>
      <c r="E453" s="3"/>
      <c r="F453" s="3"/>
      <c r="G453" s="3"/>
      <c r="H453" s="3"/>
      <c r="I453" s="11"/>
      <c r="J453" s="11"/>
      <c r="K453" s="11"/>
      <c r="L453" s="11"/>
      <c r="M453" s="11"/>
      <c r="N453" s="11"/>
      <c r="O453" s="11"/>
      <c r="P453" s="11"/>
      <c r="Q453" s="11"/>
      <c r="R453" s="11"/>
      <c r="S453" s="11"/>
      <c r="T453" s="11"/>
      <c r="U453" s="11"/>
      <c r="V453" s="11"/>
      <c r="W453" s="11"/>
      <c r="X453" s="11"/>
    </row>
    <row r="454" spans="1:24" x14ac:dyDescent="0.25">
      <c r="A454" s="3" t="s">
        <v>649</v>
      </c>
      <c r="B454" s="3"/>
      <c r="C454" s="10"/>
      <c r="D454" s="10"/>
      <c r="E454" s="10"/>
      <c r="F454" s="10"/>
      <c r="G454" s="10"/>
      <c r="H454" s="10"/>
      <c r="I454" s="11"/>
      <c r="J454" s="11"/>
      <c r="K454" s="11"/>
      <c r="L454" s="11"/>
      <c r="M454" s="11"/>
      <c r="N454" s="11"/>
      <c r="O454" s="11"/>
      <c r="P454" s="11"/>
      <c r="Q454" s="11"/>
      <c r="R454" s="11"/>
      <c r="S454" s="11"/>
      <c r="T454" s="11"/>
      <c r="U454" s="11"/>
      <c r="V454" s="11"/>
      <c r="W454" s="11"/>
      <c r="X454" s="11"/>
    </row>
    <row r="455" spans="1:24" x14ac:dyDescent="0.25">
      <c r="A455" s="3" t="s">
        <v>661</v>
      </c>
      <c r="B455" s="3"/>
      <c r="C455" s="10"/>
      <c r="D455" s="10"/>
      <c r="E455" s="10"/>
      <c r="F455" s="10"/>
      <c r="G455" s="10"/>
      <c r="H455" s="10"/>
      <c r="I455" s="11"/>
      <c r="J455" s="11"/>
      <c r="K455" s="11"/>
      <c r="L455" s="11"/>
      <c r="M455" s="11"/>
      <c r="N455" s="11"/>
      <c r="O455" s="11"/>
      <c r="P455" s="11"/>
      <c r="Q455" s="11"/>
      <c r="R455" s="11"/>
      <c r="S455" s="11"/>
      <c r="T455" s="11"/>
      <c r="U455" s="11"/>
      <c r="V455" s="11"/>
      <c r="W455" s="11"/>
      <c r="X455" s="11"/>
    </row>
    <row r="456" spans="1:24" x14ac:dyDescent="0.25">
      <c r="A456" s="3" t="s">
        <v>662</v>
      </c>
      <c r="B456" s="3"/>
      <c r="C456" s="10"/>
      <c r="D456" s="10"/>
      <c r="E456" s="10"/>
      <c r="F456" s="10"/>
      <c r="G456" s="10"/>
      <c r="H456" s="10"/>
      <c r="I456" s="11"/>
      <c r="J456" s="11"/>
      <c r="K456" s="11"/>
      <c r="L456" s="11"/>
      <c r="M456" s="11"/>
      <c r="N456" s="11"/>
      <c r="O456" s="11"/>
      <c r="P456" s="11"/>
      <c r="Q456" s="11"/>
      <c r="R456" s="11"/>
      <c r="S456" s="11"/>
      <c r="T456" s="11"/>
      <c r="U456" s="11"/>
      <c r="V456" s="11"/>
      <c r="W456" s="11"/>
      <c r="X456" s="11"/>
    </row>
    <row r="457" spans="1:24" x14ac:dyDescent="0.25">
      <c r="A457" s="3"/>
      <c r="B457" s="3"/>
      <c r="C457" s="10"/>
      <c r="D457" s="10"/>
      <c r="E457" s="10"/>
      <c r="F457" s="10"/>
      <c r="G457" s="10"/>
      <c r="H457" s="10"/>
      <c r="I457" s="11"/>
      <c r="J457" s="11"/>
      <c r="K457" s="11"/>
      <c r="L457" s="11"/>
      <c r="M457" s="11"/>
      <c r="N457" s="11"/>
      <c r="O457" s="11"/>
      <c r="P457" s="11"/>
      <c r="Q457" s="11"/>
      <c r="R457" s="11"/>
      <c r="S457" s="11"/>
      <c r="T457" s="11"/>
      <c r="U457" s="11"/>
      <c r="V457" s="11"/>
      <c r="W457" s="11"/>
      <c r="X457" s="11"/>
    </row>
    <row r="458" spans="1:24" x14ac:dyDescent="0.25">
      <c r="A458" s="3" t="s">
        <v>410</v>
      </c>
      <c r="B458" s="3"/>
      <c r="C458" s="10"/>
      <c r="D458" s="10"/>
      <c r="E458" s="10"/>
      <c r="F458" s="10"/>
      <c r="G458" s="10"/>
      <c r="H458" s="10"/>
      <c r="I458" s="11"/>
      <c r="J458" s="11"/>
      <c r="K458" s="11"/>
      <c r="L458" s="11"/>
      <c r="M458" s="11"/>
      <c r="N458" s="11"/>
      <c r="O458" s="11"/>
      <c r="P458" s="11"/>
      <c r="Q458" s="11"/>
      <c r="R458" s="11"/>
      <c r="S458" s="11"/>
      <c r="T458" s="11"/>
      <c r="U458" s="11"/>
      <c r="V458" s="11"/>
      <c r="W458" s="11"/>
      <c r="X458" s="11"/>
    </row>
    <row r="459" spans="1:24" x14ac:dyDescent="0.25">
      <c r="A459" s="3" t="s">
        <v>456</v>
      </c>
      <c r="B459" s="3"/>
      <c r="C459" s="10"/>
      <c r="D459" s="10"/>
      <c r="E459" s="10"/>
      <c r="F459" s="10"/>
      <c r="G459" s="10"/>
      <c r="H459" s="10"/>
      <c r="I459" s="11"/>
      <c r="J459" s="11"/>
      <c r="K459" s="11"/>
      <c r="L459" s="11"/>
      <c r="M459" s="11"/>
      <c r="N459" s="11"/>
      <c r="O459" s="11"/>
      <c r="P459" s="11"/>
      <c r="Q459" s="11"/>
      <c r="R459" s="11"/>
      <c r="S459" s="11"/>
      <c r="T459" s="11"/>
      <c r="U459" s="11"/>
      <c r="V459" s="11"/>
      <c r="W459" s="11"/>
      <c r="X459" s="11"/>
    </row>
    <row r="460" spans="1:24" x14ac:dyDescent="0.25">
      <c r="A460" s="3"/>
      <c r="B460" s="3"/>
      <c r="C460" s="10"/>
      <c r="D460" s="10"/>
      <c r="E460" s="10"/>
      <c r="F460" s="10"/>
      <c r="G460" s="10"/>
      <c r="H460" s="10"/>
      <c r="I460" s="11"/>
      <c r="J460" s="11"/>
      <c r="K460" s="11"/>
      <c r="L460" s="11"/>
      <c r="M460" s="11"/>
      <c r="N460" s="11"/>
      <c r="O460" s="11"/>
      <c r="P460" s="11"/>
      <c r="Q460" s="11"/>
      <c r="R460" s="11"/>
      <c r="S460" s="11"/>
      <c r="T460" s="11"/>
      <c r="U460" s="11"/>
      <c r="V460" s="11"/>
      <c r="W460" s="11"/>
      <c r="X460" s="11"/>
    </row>
    <row r="461" spans="1:24" x14ac:dyDescent="0.25">
      <c r="A461" s="3" t="s">
        <v>663</v>
      </c>
      <c r="B461" s="3"/>
      <c r="C461" s="10"/>
      <c r="D461" s="10"/>
      <c r="E461" s="10"/>
      <c r="F461" s="10"/>
      <c r="G461" s="10"/>
      <c r="H461" s="10"/>
      <c r="I461" s="11"/>
      <c r="J461" s="11"/>
      <c r="K461" s="11"/>
      <c r="L461" s="11"/>
      <c r="M461" s="11"/>
      <c r="N461" s="11"/>
      <c r="O461" s="11"/>
      <c r="P461" s="11"/>
      <c r="Q461" s="11"/>
      <c r="R461" s="11"/>
      <c r="S461" s="11"/>
      <c r="T461" s="11"/>
      <c r="U461" s="11"/>
      <c r="V461" s="11"/>
      <c r="W461" s="11"/>
      <c r="X461" s="11"/>
    </row>
    <row r="462" spans="1:24" x14ac:dyDescent="0.25">
      <c r="A462" s="3" t="s">
        <v>664</v>
      </c>
      <c r="B462" s="3"/>
      <c r="C462" s="10"/>
      <c r="D462" s="10"/>
      <c r="E462" s="10"/>
      <c r="F462" s="10"/>
      <c r="G462" s="10"/>
      <c r="H462" s="10"/>
      <c r="I462" s="11"/>
      <c r="J462" s="11"/>
      <c r="K462" s="11"/>
      <c r="L462" s="11"/>
      <c r="M462" s="11"/>
      <c r="N462" s="11"/>
      <c r="O462" s="11"/>
      <c r="P462" s="11"/>
      <c r="Q462" s="11"/>
      <c r="R462" s="11"/>
      <c r="S462" s="11"/>
      <c r="T462" s="11"/>
      <c r="U462" s="11"/>
      <c r="V462" s="11"/>
      <c r="W462" s="11"/>
      <c r="X462" s="11"/>
    </row>
    <row r="463" spans="1:24" x14ac:dyDescent="0.25">
      <c r="A463" s="3" t="s">
        <v>665</v>
      </c>
      <c r="B463" s="3"/>
      <c r="C463" s="10"/>
      <c r="D463" s="10"/>
      <c r="E463" s="10"/>
      <c r="F463" s="10"/>
      <c r="G463" s="10"/>
      <c r="H463" s="10"/>
      <c r="I463" s="11"/>
      <c r="J463" s="11"/>
      <c r="K463" s="11"/>
      <c r="L463" s="11"/>
      <c r="M463" s="11"/>
      <c r="N463" s="11"/>
      <c r="O463" s="11"/>
      <c r="P463" s="11"/>
      <c r="Q463" s="11"/>
      <c r="R463" s="11"/>
      <c r="S463" s="11"/>
      <c r="T463" s="11"/>
      <c r="U463" s="11"/>
      <c r="V463" s="11"/>
      <c r="W463" s="11"/>
      <c r="X463" s="11"/>
    </row>
    <row r="464" spans="1:24" x14ac:dyDescent="0.25">
      <c r="A464" s="3"/>
      <c r="B464" s="3"/>
      <c r="C464" s="10"/>
      <c r="D464" s="10"/>
      <c r="E464" s="10"/>
      <c r="F464" s="10"/>
      <c r="G464" s="10"/>
      <c r="H464" s="10"/>
      <c r="I464" s="11"/>
      <c r="J464" s="11"/>
      <c r="K464" s="11"/>
      <c r="L464" s="11"/>
      <c r="M464" s="11"/>
      <c r="N464" s="11"/>
      <c r="O464" s="11"/>
      <c r="P464" s="11"/>
      <c r="Q464" s="11"/>
      <c r="R464" s="11"/>
      <c r="S464" s="11"/>
      <c r="T464" s="11"/>
      <c r="U464" s="11"/>
      <c r="V464" s="11"/>
      <c r="W464" s="11"/>
      <c r="X464" s="11"/>
    </row>
    <row r="465" spans="1:24" x14ac:dyDescent="0.25">
      <c r="A465" s="3"/>
      <c r="B465" s="3"/>
      <c r="C465" s="10"/>
      <c r="D465" s="10"/>
      <c r="E465" s="10"/>
      <c r="F465" s="10"/>
      <c r="G465" s="10"/>
      <c r="H465" s="10"/>
      <c r="I465" s="11"/>
      <c r="J465" s="11"/>
      <c r="K465" s="11"/>
      <c r="L465" s="11"/>
      <c r="M465" s="11"/>
      <c r="N465" s="11"/>
      <c r="O465" s="11"/>
      <c r="P465" s="11"/>
      <c r="Q465" s="11"/>
      <c r="R465" s="11"/>
      <c r="S465" s="11"/>
      <c r="T465" s="11"/>
      <c r="U465" s="11"/>
      <c r="V465" s="11"/>
      <c r="W465" s="11"/>
      <c r="X465" s="11"/>
    </row>
    <row r="466" spans="1:24" x14ac:dyDescent="0.25">
      <c r="A466" s="3" t="s">
        <v>686</v>
      </c>
      <c r="B466" s="3"/>
      <c r="C466" s="10"/>
      <c r="D466" s="10"/>
      <c r="E466" s="10"/>
      <c r="F466" s="10"/>
      <c r="G466" s="10"/>
      <c r="H466" s="10"/>
      <c r="I466" s="11"/>
      <c r="J466" s="11"/>
      <c r="K466" s="11"/>
      <c r="L466" s="11"/>
      <c r="M466" s="11"/>
      <c r="N466" s="11"/>
      <c r="O466" s="11"/>
      <c r="P466" s="11"/>
      <c r="Q466" s="11"/>
      <c r="R466" s="11"/>
      <c r="S466" s="11"/>
      <c r="T466" s="11"/>
      <c r="U466" s="11"/>
      <c r="V466" s="11"/>
      <c r="W466" s="11"/>
      <c r="X466" s="11"/>
    </row>
    <row r="467" spans="1:24" x14ac:dyDescent="0.25">
      <c r="A467" s="3" t="s">
        <v>411</v>
      </c>
      <c r="B467" s="3"/>
      <c r="C467" s="10"/>
      <c r="D467" s="10"/>
      <c r="E467" s="10"/>
      <c r="F467" s="10"/>
      <c r="G467" s="10"/>
      <c r="H467" s="10"/>
      <c r="I467" s="11"/>
      <c r="J467" s="11"/>
      <c r="K467" s="11"/>
      <c r="L467" s="11"/>
      <c r="M467" s="11"/>
      <c r="N467" s="11"/>
      <c r="O467" s="11"/>
      <c r="P467" s="11"/>
      <c r="Q467" s="11"/>
      <c r="R467" s="11"/>
      <c r="S467" s="11"/>
      <c r="T467" s="11"/>
      <c r="U467" s="11"/>
      <c r="V467" s="11"/>
      <c r="W467" s="11"/>
      <c r="X467" s="11"/>
    </row>
    <row r="468" spans="1:24" x14ac:dyDescent="0.25">
      <c r="A468" s="3"/>
      <c r="B468" s="3"/>
      <c r="C468" s="10"/>
      <c r="D468" s="10"/>
      <c r="E468" s="10"/>
      <c r="F468" s="10"/>
      <c r="G468" s="10"/>
      <c r="H468" s="10"/>
      <c r="I468" s="11"/>
      <c r="J468" s="11"/>
      <c r="K468" s="11"/>
      <c r="L468" s="11"/>
      <c r="M468" s="11"/>
      <c r="N468" s="11"/>
      <c r="O468" s="11"/>
      <c r="P468" s="11"/>
      <c r="Q468" s="11"/>
      <c r="R468" s="11"/>
      <c r="S468" s="11"/>
      <c r="T468" s="11"/>
      <c r="U468" s="11"/>
      <c r="V468" s="11"/>
      <c r="W468" s="11"/>
      <c r="X468" s="11"/>
    </row>
    <row r="469" spans="1:24" x14ac:dyDescent="0.25">
      <c r="A469" s="3" t="s">
        <v>412</v>
      </c>
      <c r="B469" s="3"/>
      <c r="C469" s="10"/>
      <c r="D469" s="10"/>
      <c r="E469" s="10"/>
      <c r="F469" s="10"/>
      <c r="G469" s="10"/>
      <c r="H469" s="10"/>
      <c r="I469" s="11"/>
      <c r="J469" s="11"/>
      <c r="K469" s="11"/>
      <c r="L469" s="11"/>
      <c r="M469" s="11"/>
      <c r="N469" s="11"/>
      <c r="O469" s="11"/>
      <c r="P469" s="11"/>
      <c r="Q469" s="11"/>
      <c r="R469" s="11"/>
      <c r="S469" s="11"/>
      <c r="T469" s="11"/>
      <c r="U469" s="11"/>
      <c r="V469" s="11"/>
      <c r="W469" s="11"/>
      <c r="X469" s="11"/>
    </row>
    <row r="470" spans="1:24" x14ac:dyDescent="0.25">
      <c r="A470" s="3"/>
      <c r="B470" s="3"/>
      <c r="C470" s="10"/>
      <c r="D470" s="10"/>
      <c r="E470" s="10"/>
      <c r="F470" s="10"/>
      <c r="G470" s="10"/>
      <c r="H470" s="10"/>
      <c r="I470" s="11"/>
      <c r="J470" s="11"/>
      <c r="K470" s="11"/>
      <c r="L470" s="11"/>
      <c r="M470" s="11"/>
      <c r="N470" s="11"/>
      <c r="O470" s="11"/>
      <c r="P470" s="11"/>
      <c r="Q470" s="11"/>
      <c r="R470" s="11"/>
      <c r="S470" s="11"/>
      <c r="T470" s="11"/>
      <c r="U470" s="11"/>
      <c r="V470" s="11"/>
      <c r="W470" s="11"/>
      <c r="X470" s="11"/>
    </row>
    <row r="471" spans="1:24" x14ac:dyDescent="0.25">
      <c r="A471" s="3" t="s">
        <v>413</v>
      </c>
      <c r="B471" s="3"/>
      <c r="C471" s="3"/>
      <c r="D471" s="3"/>
      <c r="E471" s="3"/>
      <c r="F471" s="3"/>
      <c r="G471" s="3"/>
      <c r="H471" s="3"/>
      <c r="I471" s="11"/>
      <c r="J471" s="11"/>
      <c r="K471" s="11"/>
      <c r="L471" s="11"/>
      <c r="M471" s="11"/>
      <c r="N471" s="11"/>
      <c r="O471" s="11"/>
      <c r="P471" s="11"/>
      <c r="Q471" s="11"/>
      <c r="R471" s="11"/>
      <c r="S471" s="11"/>
      <c r="T471" s="11"/>
      <c r="U471" s="11"/>
      <c r="V471" s="11"/>
      <c r="W471" s="11"/>
      <c r="X471" s="11"/>
    </row>
    <row r="472" spans="1:24" x14ac:dyDescent="0.25">
      <c r="A472" s="3" t="s">
        <v>414</v>
      </c>
      <c r="B472" s="3"/>
      <c r="C472" s="3"/>
      <c r="D472" s="3"/>
      <c r="E472" s="3"/>
      <c r="F472" s="3"/>
      <c r="G472" s="3"/>
      <c r="H472" s="3"/>
      <c r="I472" s="11"/>
      <c r="J472" s="11"/>
      <c r="K472" s="11"/>
      <c r="L472" s="11"/>
      <c r="M472" s="11"/>
      <c r="N472" s="11"/>
      <c r="O472" s="11"/>
      <c r="P472" s="11"/>
      <c r="Q472" s="11"/>
      <c r="R472" s="11"/>
      <c r="S472" s="11"/>
      <c r="T472" s="11"/>
      <c r="U472" s="11"/>
      <c r="V472" s="11"/>
      <c r="W472" s="11"/>
      <c r="X472" s="11"/>
    </row>
    <row r="473" spans="1:24" x14ac:dyDescent="0.25">
      <c r="A473" s="3"/>
      <c r="B473" s="3"/>
      <c r="C473" s="3"/>
      <c r="D473" s="3"/>
      <c r="E473" s="3"/>
      <c r="F473" s="3"/>
      <c r="G473" s="3"/>
      <c r="H473" s="3"/>
      <c r="I473" s="11"/>
      <c r="J473" s="11"/>
      <c r="K473" s="11"/>
      <c r="L473" s="11"/>
      <c r="M473" s="11"/>
      <c r="N473" s="11"/>
      <c r="O473" s="11"/>
      <c r="P473" s="11"/>
      <c r="Q473" s="11"/>
      <c r="R473" s="11"/>
      <c r="S473" s="11"/>
      <c r="T473" s="11"/>
      <c r="U473" s="11"/>
      <c r="V473" s="11"/>
      <c r="W473" s="11"/>
      <c r="X473" s="11"/>
    </row>
    <row r="474" spans="1:24" x14ac:dyDescent="0.25">
      <c r="A474" s="3" t="s">
        <v>415</v>
      </c>
      <c r="B474" s="3"/>
      <c r="C474" s="3"/>
      <c r="D474" s="3"/>
      <c r="E474" s="3"/>
      <c r="F474" s="3"/>
      <c r="G474" s="3"/>
      <c r="H474" s="3"/>
      <c r="I474" s="11"/>
      <c r="J474" s="11"/>
      <c r="K474" s="11"/>
      <c r="L474" s="11"/>
      <c r="M474" s="11"/>
      <c r="N474" s="11"/>
      <c r="O474" s="11"/>
      <c r="P474" s="11"/>
      <c r="Q474" s="11"/>
      <c r="R474" s="11"/>
      <c r="S474" s="11"/>
      <c r="T474" s="11"/>
      <c r="U474" s="11"/>
      <c r="V474" s="11"/>
      <c r="W474" s="11"/>
      <c r="X474" s="11"/>
    </row>
    <row r="475" spans="1:24" x14ac:dyDescent="0.25">
      <c r="A475" s="3" t="s">
        <v>416</v>
      </c>
      <c r="B475" s="3"/>
      <c r="C475" s="3"/>
      <c r="D475" s="3"/>
      <c r="E475" s="3"/>
      <c r="F475" s="3"/>
      <c r="G475" s="3"/>
      <c r="H475" s="3"/>
      <c r="I475" s="11"/>
      <c r="J475" s="11"/>
      <c r="K475" s="11"/>
      <c r="L475" s="11"/>
      <c r="M475" s="11"/>
      <c r="N475" s="11"/>
      <c r="O475" s="11"/>
      <c r="P475" s="11"/>
      <c r="Q475" s="11"/>
      <c r="R475" s="11"/>
      <c r="S475" s="11"/>
      <c r="T475" s="11"/>
      <c r="U475" s="11"/>
      <c r="V475" s="11"/>
      <c r="W475" s="11"/>
      <c r="X475" s="11"/>
    </row>
    <row r="476" spans="1:24" x14ac:dyDescent="0.25">
      <c r="A476" s="3"/>
      <c r="B476" s="3"/>
      <c r="C476" s="3"/>
      <c r="D476" s="3"/>
      <c r="E476" s="3"/>
      <c r="F476" s="3"/>
      <c r="G476" s="3"/>
      <c r="H476" s="3"/>
      <c r="I476" s="11"/>
      <c r="J476" s="11"/>
      <c r="K476" s="11"/>
      <c r="L476" s="11"/>
      <c r="M476" s="11"/>
      <c r="N476" s="11"/>
      <c r="O476" s="11"/>
      <c r="P476" s="11"/>
      <c r="Q476" s="11"/>
      <c r="R476" s="11"/>
      <c r="S476" s="11"/>
      <c r="T476" s="11"/>
      <c r="U476" s="11"/>
      <c r="V476" s="11"/>
      <c r="W476" s="11"/>
      <c r="X476" s="11"/>
    </row>
    <row r="477" spans="1:24" x14ac:dyDescent="0.25">
      <c r="A477" s="3" t="s">
        <v>417</v>
      </c>
      <c r="B477" s="3"/>
      <c r="C477" s="3"/>
      <c r="D477" s="3"/>
      <c r="E477" s="3"/>
      <c r="F477" s="3"/>
      <c r="G477" s="3"/>
      <c r="H477" s="3"/>
      <c r="I477" s="11"/>
      <c r="J477" s="11"/>
      <c r="K477" s="11"/>
      <c r="L477" s="11"/>
      <c r="M477" s="11"/>
      <c r="N477" s="11"/>
      <c r="O477" s="11"/>
      <c r="P477" s="11"/>
      <c r="Q477" s="11"/>
      <c r="R477" s="11"/>
      <c r="S477" s="11"/>
      <c r="T477" s="11"/>
      <c r="U477" s="11"/>
      <c r="V477" s="11"/>
      <c r="W477" s="11"/>
      <c r="X477" s="11"/>
    </row>
    <row r="478" spans="1:24" x14ac:dyDescent="0.25">
      <c r="A478" s="3" t="s">
        <v>418</v>
      </c>
      <c r="B478" s="3"/>
      <c r="C478" s="3"/>
      <c r="D478" s="3"/>
      <c r="E478" s="3"/>
      <c r="F478" s="3"/>
      <c r="G478" s="3"/>
      <c r="H478" s="3"/>
      <c r="I478" s="11"/>
      <c r="J478" s="11"/>
      <c r="K478" s="11"/>
      <c r="L478" s="11"/>
      <c r="M478" s="11"/>
      <c r="N478" s="11"/>
      <c r="O478" s="11"/>
      <c r="P478" s="11"/>
      <c r="Q478" s="11"/>
      <c r="R478" s="11"/>
      <c r="S478" s="11"/>
      <c r="T478" s="11"/>
      <c r="U478" s="11"/>
      <c r="V478" s="11"/>
      <c r="W478" s="11"/>
      <c r="X478" s="11"/>
    </row>
    <row r="479" spans="1:24" x14ac:dyDescent="0.25">
      <c r="A479" s="3"/>
      <c r="B479" s="3"/>
      <c r="C479" s="3"/>
      <c r="D479" s="3"/>
      <c r="E479" s="3"/>
      <c r="F479" s="3"/>
      <c r="G479" s="3"/>
      <c r="H479" s="3"/>
      <c r="I479" s="11"/>
      <c r="J479" s="11"/>
      <c r="K479" s="11"/>
      <c r="L479" s="11"/>
      <c r="M479" s="11"/>
      <c r="N479" s="11"/>
      <c r="O479" s="11"/>
      <c r="P479" s="11"/>
      <c r="Q479" s="11"/>
      <c r="R479" s="11"/>
      <c r="S479" s="11"/>
      <c r="T479" s="11"/>
      <c r="U479" s="11"/>
      <c r="V479" s="11"/>
      <c r="W479" s="11"/>
      <c r="X479" s="11"/>
    </row>
    <row r="480" spans="1:24" x14ac:dyDescent="0.25">
      <c r="A480" s="3" t="s">
        <v>419</v>
      </c>
      <c r="B480" s="3"/>
      <c r="C480" s="3"/>
      <c r="D480" s="3"/>
      <c r="E480" s="3"/>
      <c r="F480" s="3"/>
      <c r="G480" s="3"/>
      <c r="H480" s="3"/>
      <c r="I480" s="11"/>
      <c r="J480" s="11"/>
      <c r="K480" s="11"/>
      <c r="L480" s="11"/>
      <c r="M480" s="11"/>
      <c r="N480" s="11"/>
      <c r="O480" s="11"/>
      <c r="P480" s="11"/>
      <c r="Q480" s="11"/>
      <c r="R480" s="11"/>
      <c r="S480" s="11"/>
      <c r="T480" s="11"/>
      <c r="U480" s="11"/>
      <c r="V480" s="11"/>
      <c r="W480" s="11"/>
      <c r="X480" s="11"/>
    </row>
    <row r="481" spans="1:24" x14ac:dyDescent="0.25">
      <c r="A481" s="3" t="s">
        <v>418</v>
      </c>
      <c r="B481" s="3"/>
      <c r="C481" s="3"/>
      <c r="D481" s="3"/>
      <c r="E481" s="3"/>
      <c r="F481" s="3"/>
      <c r="G481" s="3"/>
      <c r="H481" s="3"/>
      <c r="I481" s="11"/>
      <c r="J481" s="11"/>
      <c r="K481" s="11"/>
      <c r="L481" s="11"/>
      <c r="M481" s="11"/>
      <c r="N481" s="11"/>
      <c r="O481" s="11"/>
      <c r="P481" s="11"/>
      <c r="Q481" s="11"/>
      <c r="R481" s="11"/>
      <c r="S481" s="11"/>
      <c r="T481" s="11"/>
      <c r="U481" s="11"/>
      <c r="V481" s="11"/>
      <c r="W481" s="11"/>
      <c r="X481" s="11"/>
    </row>
    <row r="482" spans="1:24" x14ac:dyDescent="0.25">
      <c r="A482" s="3"/>
      <c r="B482" s="3"/>
      <c r="C482" s="3"/>
      <c r="D482" s="3"/>
      <c r="E482" s="3"/>
      <c r="F482" s="3"/>
      <c r="G482" s="3"/>
      <c r="H482" s="3"/>
      <c r="I482" s="11"/>
      <c r="J482" s="11"/>
      <c r="K482" s="11"/>
      <c r="L482" s="11"/>
      <c r="M482" s="11"/>
      <c r="N482" s="11"/>
      <c r="O482" s="11"/>
      <c r="P482" s="11"/>
      <c r="Q482" s="11"/>
      <c r="R482" s="11"/>
      <c r="S482" s="11"/>
      <c r="T482" s="11"/>
      <c r="U482" s="11"/>
      <c r="V482" s="11"/>
      <c r="W482" s="11"/>
      <c r="X482" s="11"/>
    </row>
    <row r="483" spans="1:24" x14ac:dyDescent="0.25">
      <c r="A483" s="3" t="s">
        <v>420</v>
      </c>
      <c r="B483" s="3"/>
      <c r="C483" s="3"/>
      <c r="D483" s="3"/>
      <c r="E483" s="3"/>
      <c r="F483" s="3"/>
      <c r="G483" s="3"/>
      <c r="H483" s="3"/>
      <c r="I483" s="11"/>
      <c r="J483" s="11"/>
      <c r="K483" s="11"/>
      <c r="L483" s="11"/>
      <c r="M483" s="11"/>
      <c r="N483" s="11"/>
      <c r="O483" s="11"/>
      <c r="P483" s="11"/>
      <c r="Q483" s="11"/>
      <c r="R483" s="11"/>
      <c r="S483" s="11"/>
      <c r="T483" s="11"/>
      <c r="U483" s="11"/>
      <c r="V483" s="11"/>
      <c r="W483" s="11"/>
      <c r="X483" s="11"/>
    </row>
    <row r="484" spans="1:24" x14ac:dyDescent="0.25">
      <c r="A484" s="3" t="s">
        <v>421</v>
      </c>
      <c r="B484" s="3"/>
      <c r="C484" s="3"/>
      <c r="D484" s="3"/>
      <c r="E484" s="3"/>
      <c r="F484" s="3"/>
      <c r="G484" s="3"/>
      <c r="H484" s="3"/>
      <c r="I484" s="11"/>
      <c r="J484" s="11"/>
      <c r="K484" s="11"/>
      <c r="L484" s="11"/>
      <c r="M484" s="11"/>
      <c r="N484" s="11"/>
      <c r="O484" s="11"/>
      <c r="P484" s="11"/>
      <c r="Q484" s="11"/>
      <c r="R484" s="11"/>
      <c r="S484" s="11"/>
      <c r="T484" s="11"/>
      <c r="U484" s="11"/>
      <c r="V484" s="11"/>
      <c r="W484" s="11"/>
      <c r="X484" s="11"/>
    </row>
    <row r="485" spans="1:24" x14ac:dyDescent="0.25">
      <c r="A485" s="3"/>
      <c r="B485" s="3"/>
      <c r="C485" s="3"/>
      <c r="D485" s="3"/>
      <c r="E485" s="3"/>
      <c r="F485" s="3"/>
      <c r="G485" s="3"/>
      <c r="H485" s="3"/>
      <c r="I485" s="11"/>
      <c r="J485" s="11"/>
      <c r="K485" s="11"/>
      <c r="L485" s="11"/>
      <c r="M485" s="11"/>
      <c r="N485" s="11"/>
      <c r="O485" s="11"/>
      <c r="P485" s="11"/>
      <c r="Q485" s="11"/>
      <c r="R485" s="11"/>
      <c r="S485" s="11"/>
      <c r="T485" s="11"/>
      <c r="U485" s="11"/>
      <c r="V485" s="11"/>
      <c r="W485" s="11"/>
      <c r="X485" s="11"/>
    </row>
    <row r="486" spans="1:24" x14ac:dyDescent="0.25">
      <c r="A486" s="3" t="s">
        <v>422</v>
      </c>
      <c r="B486" s="3"/>
      <c r="C486" s="3"/>
      <c r="D486" s="3"/>
      <c r="E486" s="3"/>
      <c r="F486" s="3"/>
      <c r="G486" s="3"/>
      <c r="H486" s="3"/>
      <c r="I486" s="11"/>
      <c r="J486" s="11"/>
      <c r="K486" s="11"/>
      <c r="L486" s="11"/>
      <c r="M486" s="11"/>
      <c r="N486" s="11"/>
      <c r="O486" s="11"/>
      <c r="P486" s="11"/>
      <c r="Q486" s="11"/>
      <c r="R486" s="11"/>
      <c r="S486" s="11"/>
      <c r="T486" s="11"/>
      <c r="U486" s="11"/>
      <c r="V486" s="11"/>
      <c r="W486" s="11"/>
      <c r="X486" s="11"/>
    </row>
    <row r="487" spans="1:24" x14ac:dyDescent="0.25">
      <c r="A487" s="3" t="s">
        <v>423</v>
      </c>
      <c r="B487" s="3"/>
      <c r="C487" s="3"/>
      <c r="D487" s="3"/>
      <c r="E487" s="3"/>
      <c r="F487" s="3"/>
      <c r="G487" s="3"/>
      <c r="H487" s="3"/>
      <c r="I487" s="11"/>
      <c r="J487" s="11"/>
      <c r="K487" s="11"/>
      <c r="L487" s="11"/>
      <c r="M487" s="11"/>
      <c r="N487" s="11"/>
      <c r="O487" s="11"/>
      <c r="P487" s="11"/>
      <c r="Q487" s="11"/>
      <c r="R487" s="11"/>
      <c r="S487" s="11"/>
      <c r="T487" s="11"/>
      <c r="U487" s="11"/>
      <c r="V487" s="11"/>
      <c r="W487" s="11"/>
      <c r="X487" s="11"/>
    </row>
    <row r="488" spans="1:24" x14ac:dyDescent="0.25">
      <c r="A488" s="3"/>
      <c r="B488" s="3"/>
      <c r="C488" s="3"/>
      <c r="D488" s="3"/>
      <c r="E488" s="3"/>
      <c r="F488" s="3"/>
      <c r="G488" s="3"/>
      <c r="H488" s="3"/>
      <c r="I488" s="11"/>
      <c r="J488" s="11"/>
      <c r="K488" s="11"/>
      <c r="L488" s="11"/>
      <c r="M488" s="11"/>
      <c r="N488" s="11"/>
      <c r="O488" s="11"/>
      <c r="P488" s="11"/>
      <c r="Q488" s="11"/>
      <c r="R488" s="11"/>
      <c r="S488" s="11"/>
      <c r="T488" s="11"/>
      <c r="U488" s="11"/>
      <c r="V488" s="11"/>
      <c r="W488" s="11"/>
      <c r="X488" s="11"/>
    </row>
    <row r="489" spans="1:24" x14ac:dyDescent="0.25">
      <c r="A489" s="3" t="s">
        <v>424</v>
      </c>
      <c r="B489" s="3"/>
      <c r="C489" s="3"/>
      <c r="D489" s="3"/>
      <c r="E489" s="3"/>
      <c r="F489" s="3"/>
      <c r="G489" s="3"/>
      <c r="H489" s="3"/>
      <c r="I489" s="11"/>
      <c r="J489" s="11"/>
      <c r="K489" s="11"/>
      <c r="L489" s="11"/>
      <c r="M489" s="11"/>
      <c r="N489" s="11"/>
      <c r="O489" s="11"/>
      <c r="P489" s="11"/>
      <c r="Q489" s="11"/>
      <c r="R489" s="11"/>
      <c r="S489" s="11"/>
      <c r="T489" s="11"/>
      <c r="U489" s="11"/>
      <c r="V489" s="11"/>
      <c r="W489" s="11"/>
      <c r="X489" s="11"/>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189B7"/>
  </sheetPr>
  <dimension ref="A1:AI86"/>
  <sheetViews>
    <sheetView zoomScale="80" zoomScaleNormal="80" workbookViewId="0">
      <pane ySplit="5" topLeftCell="A57" activePane="bottomLeft" state="frozen"/>
      <selection activeCell="A143" sqref="A143"/>
      <selection pane="bottomLeft" activeCell="Q59" sqref="Q59"/>
    </sheetView>
  </sheetViews>
  <sheetFormatPr defaultRowHeight="15" customHeight="1" x14ac:dyDescent="0.25"/>
  <cols>
    <col min="1" max="1" width="41.7109375" style="129" bestFit="1" customWidth="1"/>
    <col min="2" max="2" width="15.28515625" style="129" bestFit="1" customWidth="1"/>
    <col min="3" max="3" width="21.42578125" style="129" bestFit="1" customWidth="1"/>
    <col min="4" max="4" width="6.42578125" style="129" bestFit="1" customWidth="1"/>
    <col min="5" max="5" width="9.85546875" style="129" bestFit="1" customWidth="1"/>
    <col min="6" max="6" width="9" style="129" customWidth="1"/>
    <col min="7" max="7" width="21.7109375" style="129" bestFit="1" customWidth="1"/>
    <col min="8" max="8" width="4.42578125" style="129" bestFit="1" customWidth="1"/>
    <col min="9" max="10" width="5" style="129" bestFit="1" customWidth="1"/>
    <col min="11" max="11" width="4.42578125" style="129" bestFit="1" customWidth="1"/>
    <col min="12" max="14" width="3.5703125" style="129" bestFit="1" customWidth="1"/>
    <col min="15" max="15" width="3.85546875" style="129" bestFit="1" customWidth="1"/>
    <col min="16" max="17" width="4.42578125" style="129" bestFit="1" customWidth="1"/>
    <col min="18" max="18" width="3.7109375" style="129" bestFit="1" customWidth="1"/>
    <col min="19" max="20" width="4.42578125" style="129" bestFit="1" customWidth="1"/>
    <col min="21" max="21" width="5" style="129" bestFit="1" customWidth="1"/>
    <col min="22" max="22" width="3.42578125" style="129" bestFit="1" customWidth="1"/>
    <col min="23" max="23" width="3.7109375" style="129" bestFit="1" customWidth="1"/>
    <col min="24" max="24" width="5.140625" style="129" bestFit="1" customWidth="1"/>
    <col min="25" max="25" width="3.5703125" style="129" bestFit="1" customWidth="1"/>
    <col min="26" max="26" width="3.42578125" style="129" bestFit="1" customWidth="1"/>
    <col min="27" max="28" width="9.140625" style="129"/>
    <col min="29" max="31" width="18.140625" style="129" customWidth="1"/>
    <col min="32" max="33" width="11" style="129" customWidth="1"/>
    <col min="34" max="34" width="32.28515625" style="129" customWidth="1"/>
    <col min="35" max="35" width="17.85546875" style="129" customWidth="1"/>
    <col min="36" max="16384" width="9.140625" style="129"/>
  </cols>
  <sheetData>
    <row r="1" spans="1:35" x14ac:dyDescent="0.25">
      <c r="A1" s="128" t="s">
        <v>426</v>
      </c>
      <c r="B1" s="128" t="s">
        <v>457</v>
      </c>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row>
    <row r="2" spans="1:35" x14ac:dyDescent="0.25">
      <c r="A2" s="128" t="s">
        <v>445</v>
      </c>
      <c r="B2" s="128" t="s">
        <v>233</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row>
    <row r="3" spans="1:35" x14ac:dyDescent="0.25">
      <c r="A3" s="128" t="s">
        <v>425</v>
      </c>
      <c r="B3" s="128">
        <f ca="1">MATCH($B$2,INDIRECT("'"&amp;$B$1&amp;"'!A:A"),0)</f>
        <v>201</v>
      </c>
      <c r="C3" s="128"/>
      <c r="D3" s="128"/>
      <c r="E3" s="128"/>
      <c r="F3" s="128">
        <v>1</v>
      </c>
      <c r="G3" s="128">
        <v>2</v>
      </c>
      <c r="H3" s="128">
        <v>3</v>
      </c>
      <c r="I3" s="128">
        <v>4</v>
      </c>
      <c r="J3" s="128">
        <v>5</v>
      </c>
      <c r="K3" s="128">
        <v>6</v>
      </c>
      <c r="L3" s="128">
        <v>7</v>
      </c>
      <c r="M3" s="128">
        <v>8</v>
      </c>
      <c r="N3" s="128">
        <v>9</v>
      </c>
      <c r="O3" s="128">
        <v>10</v>
      </c>
      <c r="P3" s="128">
        <v>11</v>
      </c>
      <c r="Q3" s="128">
        <v>12</v>
      </c>
      <c r="R3" s="128">
        <v>13</v>
      </c>
      <c r="S3" s="128">
        <v>14</v>
      </c>
      <c r="T3" s="128">
        <v>15</v>
      </c>
      <c r="U3" s="128">
        <v>16</v>
      </c>
      <c r="V3" s="128">
        <v>17</v>
      </c>
      <c r="W3" s="128">
        <v>18</v>
      </c>
      <c r="X3" s="128">
        <v>19</v>
      </c>
      <c r="Y3" s="128">
        <v>20</v>
      </c>
      <c r="Z3" s="128">
        <v>21</v>
      </c>
      <c r="AA3" s="128">
        <v>22</v>
      </c>
      <c r="AB3" s="128"/>
      <c r="AC3" s="151" t="s">
        <v>446</v>
      </c>
      <c r="AD3" s="130"/>
      <c r="AE3" s="130"/>
      <c r="AF3" s="151" t="s">
        <v>447</v>
      </c>
      <c r="AG3" s="151" t="s">
        <v>449</v>
      </c>
      <c r="AH3" s="151" t="s">
        <v>450</v>
      </c>
      <c r="AI3" s="151" t="s">
        <v>451</v>
      </c>
    </row>
    <row r="4" spans="1:35" ht="45" x14ac:dyDescent="0.25">
      <c r="A4" s="128" t="s">
        <v>427</v>
      </c>
      <c r="B4" s="128">
        <f ca="1">MATCH("Total",INDIRECT("'"&amp;$B$1&amp;"'!A"&amp;B3&amp;":A999"),0)-2</f>
        <v>15</v>
      </c>
      <c r="C4" s="128"/>
      <c r="D4" s="128"/>
      <c r="E4" s="128" t="s">
        <v>429</v>
      </c>
      <c r="F4" s="128" t="s">
        <v>359</v>
      </c>
      <c r="G4" s="128" t="s">
        <v>430</v>
      </c>
      <c r="H4" s="128" t="s">
        <v>63</v>
      </c>
      <c r="I4" s="128" t="s">
        <v>431</v>
      </c>
      <c r="J4" s="128" t="s">
        <v>360</v>
      </c>
      <c r="K4" s="128" t="s">
        <v>432</v>
      </c>
      <c r="L4" s="128" t="s">
        <v>45</v>
      </c>
      <c r="M4" s="128" t="s">
        <v>46</v>
      </c>
      <c r="N4" s="128" t="s">
        <v>433</v>
      </c>
      <c r="O4" s="128" t="s">
        <v>434</v>
      </c>
      <c r="P4" s="128" t="s">
        <v>435</v>
      </c>
      <c r="Q4" s="128" t="s">
        <v>52</v>
      </c>
      <c r="R4" s="128" t="s">
        <v>436</v>
      </c>
      <c r="S4" s="128" t="s">
        <v>437</v>
      </c>
      <c r="T4" s="128" t="s">
        <v>438</v>
      </c>
      <c r="U4" s="128" t="s">
        <v>66</v>
      </c>
      <c r="V4" s="128" t="s">
        <v>439</v>
      </c>
      <c r="W4" s="128" t="s">
        <v>10</v>
      </c>
      <c r="X4" s="128" t="s">
        <v>440</v>
      </c>
      <c r="Y4" s="128" t="s">
        <v>441</v>
      </c>
      <c r="Z4" s="128" t="s">
        <v>442</v>
      </c>
      <c r="AA4" s="128" t="s">
        <v>444</v>
      </c>
      <c r="AB4" s="128"/>
      <c r="AC4" s="151"/>
      <c r="AD4" s="130" t="s">
        <v>477</v>
      </c>
      <c r="AE4" s="130" t="s">
        <v>478</v>
      </c>
      <c r="AF4" s="151"/>
      <c r="AG4" s="151"/>
      <c r="AH4" s="151"/>
      <c r="AI4" s="151"/>
    </row>
    <row r="5" spans="1:35" x14ac:dyDescent="0.25">
      <c r="A5" s="128"/>
      <c r="B5" s="128"/>
      <c r="C5" s="128"/>
      <c r="D5" s="128" t="s">
        <v>443</v>
      </c>
      <c r="E5" s="128"/>
      <c r="F5" s="131" t="s">
        <v>50</v>
      </c>
      <c r="G5" s="129" t="s">
        <v>57</v>
      </c>
      <c r="H5" s="129" t="s">
        <v>45</v>
      </c>
      <c r="I5" s="129" t="s">
        <v>1</v>
      </c>
      <c r="J5" s="129" t="s">
        <v>2</v>
      </c>
      <c r="K5" s="129" t="s">
        <v>46</v>
      </c>
      <c r="L5" s="129" t="s">
        <v>4</v>
      </c>
      <c r="M5" s="129" t="s">
        <v>5</v>
      </c>
      <c r="N5" s="132" t="s">
        <v>6</v>
      </c>
      <c r="O5" s="132" t="s">
        <v>7</v>
      </c>
      <c r="P5" s="129" t="s">
        <v>10</v>
      </c>
      <c r="Q5" s="129" t="s">
        <v>11</v>
      </c>
      <c r="R5" s="129" t="s">
        <v>12</v>
      </c>
      <c r="S5" s="129" t="s">
        <v>47</v>
      </c>
      <c r="T5" s="129" t="s">
        <v>13</v>
      </c>
      <c r="U5" s="129" t="s">
        <v>14</v>
      </c>
      <c r="V5" s="129" t="s">
        <v>15</v>
      </c>
      <c r="W5" s="129" t="s">
        <v>48</v>
      </c>
      <c r="X5" s="129" t="s">
        <v>49</v>
      </c>
      <c r="Y5" s="129" t="s">
        <v>16</v>
      </c>
      <c r="Z5" s="129" t="s">
        <v>17</v>
      </c>
      <c r="AA5" s="129" t="s">
        <v>18</v>
      </c>
      <c r="AC5" s="128"/>
      <c r="AD5" s="128"/>
      <c r="AE5" s="128"/>
      <c r="AF5" s="128"/>
      <c r="AG5" s="128"/>
      <c r="AH5" s="128"/>
      <c r="AI5" s="128"/>
    </row>
    <row r="6" spans="1:35" x14ac:dyDescent="0.25">
      <c r="A6" s="128" t="s">
        <v>428</v>
      </c>
      <c r="B6" s="128">
        <v>3</v>
      </c>
      <c r="C6" s="128" t="str">
        <f>"'"&amp;$B$1&amp;"'!"</f>
        <v>'Raw Hitter Web Query'!</v>
      </c>
      <c r="D6" s="128">
        <f ca="1">$B$3+B6</f>
        <v>204</v>
      </c>
      <c r="E6" s="128"/>
      <c r="F6" s="133">
        <f ca="1">IF($B6&lt;=$B$4,INDIRECT($C6&amp;F$4&amp;$D6),"")</f>
        <v>2009</v>
      </c>
      <c r="G6" s="129" t="str">
        <f ca="1">IF($B6&lt;=$B$4,INDIRECT($C6&amp;G$4&amp;$D6),"")</f>
        <v>Angels (R)</v>
      </c>
      <c r="H6" s="129">
        <f t="shared" ref="H6:Q15" ca="1" si="0">IF($AH6="YES",IF(OR($AF6="YES"),0,IF($B6&lt;=$B$4,INDIRECT($C6&amp;H$4&amp;$D6),"")),IF(IFERROR(VLOOKUP($F6,$AI:$AI,1,FALSE),0)&gt;0,0,IF(OR($AF6="YES"),0,IF($B6&lt;=$B$4,INDIRECT($C6&amp;H$4&amp;$D6),""))))</f>
        <v>39</v>
      </c>
      <c r="I6" s="129">
        <f t="shared" ca="1" si="0"/>
        <v>164</v>
      </c>
      <c r="J6" s="129">
        <f t="shared" ca="1" si="0"/>
        <v>187</v>
      </c>
      <c r="K6" s="129">
        <f t="shared" ca="1" si="0"/>
        <v>59</v>
      </c>
      <c r="L6" s="129">
        <f t="shared" ca="1" si="0"/>
        <v>44</v>
      </c>
      <c r="M6" s="129">
        <f t="shared" ca="1" si="0"/>
        <v>7</v>
      </c>
      <c r="N6" s="129">
        <f t="shared" ca="1" si="0"/>
        <v>7</v>
      </c>
      <c r="O6" s="129">
        <f t="shared" ca="1" si="0"/>
        <v>1</v>
      </c>
      <c r="P6" s="129">
        <f t="shared" ca="1" si="0"/>
        <v>29</v>
      </c>
      <c r="Q6" s="129">
        <f t="shared" ca="1" si="0"/>
        <v>25</v>
      </c>
      <c r="R6" s="129">
        <f t="shared" ref="R6:AA15" ca="1" si="1">IF($AH6="YES",IF(OR($AF6="YES"),0,IF($B6&lt;=$B$4,INDIRECT($C6&amp;R$4&amp;$D6),"")),IF(IFERROR(VLOOKUP($F6,$AI:$AI,1,FALSE),0)&gt;0,0,IF(OR($AF6="YES"),0,IF($B6&lt;=$B$4,INDIRECT($C6&amp;R$4&amp;$D6),""))))</f>
        <v>18</v>
      </c>
      <c r="S6" s="129">
        <f t="shared" ca="1" si="1"/>
        <v>0</v>
      </c>
      <c r="T6" s="129">
        <f t="shared" ca="1" si="1"/>
        <v>28</v>
      </c>
      <c r="U6" s="129">
        <f t="shared" ca="1" si="1"/>
        <v>0</v>
      </c>
      <c r="V6" s="129">
        <f t="shared" ca="1" si="1"/>
        <v>2</v>
      </c>
      <c r="W6" s="129">
        <f t="shared" ca="1" si="1"/>
        <v>3</v>
      </c>
      <c r="X6" s="129">
        <f t="shared" ca="1" si="1"/>
        <v>2</v>
      </c>
      <c r="Y6" s="129">
        <f t="shared" ca="1" si="1"/>
        <v>13</v>
      </c>
      <c r="Z6" s="129">
        <f t="shared" ca="1" si="1"/>
        <v>2</v>
      </c>
      <c r="AA6" s="129">
        <f t="shared" ca="1" si="1"/>
        <v>0.36</v>
      </c>
      <c r="AC6" s="128" t="str">
        <f ca="1">IF(IFERROR(FIND("(A",G6,1),0)&gt;0,"YES",IF(IFERROR(FIND("(R",G6,1),0)&gt;0,"YES","NO"))</f>
        <v>YES</v>
      </c>
      <c r="AD6" s="128">
        <f t="shared" ref="AD6:AD42" ca="1" si="2">IF(AND(OR(F6=$F$70,F6=$F$71,F6=$F$72),AC6="YES"),1,0)</f>
        <v>0</v>
      </c>
      <c r="AE6" s="128" t="str">
        <f ca="1">IF(AD6=0,"",COUNTIF($AD$6:$AD6,1))</f>
        <v/>
      </c>
      <c r="AF6" s="128" t="str">
        <f ca="1">IF(F6&amp;G6=F5&amp;G5,"YES","NO")</f>
        <v>NO</v>
      </c>
      <c r="AG6" s="128" t="str">
        <f ca="1">IF(G6="Average","YES","NO")</f>
        <v>NO</v>
      </c>
      <c r="AH6" s="128" t="str">
        <f ca="1">IF(ISNUMBER(INT(LEFT(G6,1)))=TRUE,"YES","NO")</f>
        <v>NO</v>
      </c>
      <c r="AI6" s="128" t="str">
        <f ca="1">IF(AH6="YES",F6,"")</f>
        <v/>
      </c>
    </row>
    <row r="7" spans="1:35" x14ac:dyDescent="0.25">
      <c r="A7" s="128" t="s">
        <v>428</v>
      </c>
      <c r="B7" s="128">
        <v>4</v>
      </c>
      <c r="C7" s="128" t="str">
        <f t="shared" ref="C7:C59" si="3">"'"&amp;$B$1&amp;"'!"</f>
        <v>'Raw Hitter Web Query'!</v>
      </c>
      <c r="D7" s="128">
        <f t="shared" ref="D7:D42" ca="1" si="4">$B$3+B7</f>
        <v>205</v>
      </c>
      <c r="E7" s="128"/>
      <c r="F7" s="133">
        <f t="shared" ref="F7:G59" ca="1" si="5">IF($B7&lt;=$B$4,INDIRECT($C7&amp;F$4&amp;$D7),"")</f>
        <v>2009</v>
      </c>
      <c r="G7" s="129" t="str">
        <f t="shared" ca="1" si="5"/>
        <v>Angels (A)</v>
      </c>
      <c r="H7" s="129">
        <f t="shared" ca="1" si="0"/>
        <v>5</v>
      </c>
      <c r="I7" s="129">
        <f t="shared" ca="1" si="0"/>
        <v>15</v>
      </c>
      <c r="J7" s="129">
        <f t="shared" ca="1" si="0"/>
        <v>20</v>
      </c>
      <c r="K7" s="129">
        <f t="shared" ca="1" si="0"/>
        <v>4</v>
      </c>
      <c r="L7" s="129">
        <f t="shared" ca="1" si="0"/>
        <v>4</v>
      </c>
      <c r="M7" s="129">
        <f t="shared" ca="1" si="0"/>
        <v>0</v>
      </c>
      <c r="N7" s="129">
        <f t="shared" ca="1" si="0"/>
        <v>0</v>
      </c>
      <c r="O7" s="129">
        <f t="shared" ca="1" si="0"/>
        <v>0</v>
      </c>
      <c r="P7" s="129">
        <f t="shared" ca="1" si="0"/>
        <v>1</v>
      </c>
      <c r="Q7" s="129">
        <f t="shared" ca="1" si="0"/>
        <v>0</v>
      </c>
      <c r="R7" s="129">
        <f t="shared" ca="1" si="1"/>
        <v>4</v>
      </c>
      <c r="S7" s="129">
        <f t="shared" ca="1" si="1"/>
        <v>0</v>
      </c>
      <c r="T7" s="129">
        <f t="shared" ca="1" si="1"/>
        <v>6</v>
      </c>
      <c r="U7" s="129">
        <f t="shared" ca="1" si="1"/>
        <v>0</v>
      </c>
      <c r="V7" s="129">
        <f t="shared" ca="1" si="1"/>
        <v>0</v>
      </c>
      <c r="W7" s="129">
        <f t="shared" ca="1" si="1"/>
        <v>1</v>
      </c>
      <c r="X7" s="129">
        <f t="shared" ca="1" si="1"/>
        <v>0</v>
      </c>
      <c r="Y7" s="129">
        <f t="shared" ca="1" si="1"/>
        <v>0</v>
      </c>
      <c r="Z7" s="129">
        <f t="shared" ca="1" si="1"/>
        <v>0</v>
      </c>
      <c r="AA7" s="129">
        <f t="shared" ca="1" si="1"/>
        <v>0.26700000000000002</v>
      </c>
      <c r="AC7" s="128" t="str">
        <f t="shared" ref="AC7:AC42" ca="1" si="6">IF(IFERROR(FIND("(A",G7,1),0)&gt;0,"YES",IF(IFERROR(FIND("(R",G7,1),0)&gt;0,"YES","NO"))</f>
        <v>YES</v>
      </c>
      <c r="AD7" s="128">
        <f t="shared" ca="1" si="2"/>
        <v>0</v>
      </c>
      <c r="AE7" s="128" t="str">
        <f ca="1">IF(AD7=0,"",COUNTIF($AD$6:$AD7,1))</f>
        <v/>
      </c>
      <c r="AF7" s="128" t="str">
        <f t="shared" ref="AF7:AF26" ca="1" si="7">IF(F7&amp;G7=F6&amp;G6,"YES","NO")</f>
        <v>NO</v>
      </c>
      <c r="AG7" s="128" t="str">
        <f t="shared" ref="AG7:AG42" ca="1" si="8">IF(G7="Average","YES","NO")</f>
        <v>NO</v>
      </c>
      <c r="AH7" s="128" t="str">
        <f t="shared" ref="AH7:AH42" ca="1" si="9">IF(ISNUMBER(INT(LEFT(G7,1)))=TRUE,"YES","NO")</f>
        <v>NO</v>
      </c>
      <c r="AI7" s="128" t="str">
        <f t="shared" ref="AI7:AI42" ca="1" si="10">IF(AH7="YES",F7,"")</f>
        <v/>
      </c>
    </row>
    <row r="8" spans="1:35" x14ac:dyDescent="0.25">
      <c r="A8" s="128" t="s">
        <v>428</v>
      </c>
      <c r="B8" s="128">
        <v>5</v>
      </c>
      <c r="C8" s="128" t="str">
        <f t="shared" si="3"/>
        <v>'Raw Hitter Web Query'!</v>
      </c>
      <c r="D8" s="128">
        <f t="shared" ca="1" si="4"/>
        <v>206</v>
      </c>
      <c r="E8" s="128"/>
      <c r="F8" s="133">
        <f t="shared" ca="1" si="5"/>
        <v>2010</v>
      </c>
      <c r="G8" s="129" t="str">
        <f t="shared" ca="1" si="5"/>
        <v>Angels (A)</v>
      </c>
      <c r="H8" s="129">
        <f t="shared" ca="1" si="0"/>
        <v>81</v>
      </c>
      <c r="I8" s="129">
        <f t="shared" ca="1" si="0"/>
        <v>312</v>
      </c>
      <c r="J8" s="129">
        <f t="shared" ca="1" si="0"/>
        <v>368</v>
      </c>
      <c r="K8" s="129">
        <f t="shared" ca="1" si="0"/>
        <v>113</v>
      </c>
      <c r="L8" s="129">
        <f t="shared" ca="1" si="0"/>
        <v>81</v>
      </c>
      <c r="M8" s="129">
        <f t="shared" ca="1" si="0"/>
        <v>19</v>
      </c>
      <c r="N8" s="129">
        <f t="shared" ca="1" si="0"/>
        <v>7</v>
      </c>
      <c r="O8" s="129">
        <f t="shared" ca="1" si="0"/>
        <v>6</v>
      </c>
      <c r="P8" s="129">
        <f t="shared" ca="1" si="0"/>
        <v>76</v>
      </c>
      <c r="Q8" s="129">
        <f t="shared" ca="1" si="0"/>
        <v>39</v>
      </c>
      <c r="R8" s="129">
        <f t="shared" ca="1" si="1"/>
        <v>46</v>
      </c>
      <c r="S8" s="129">
        <f t="shared" ca="1" si="1"/>
        <v>2</v>
      </c>
      <c r="T8" s="129">
        <f t="shared" ca="1" si="1"/>
        <v>52</v>
      </c>
      <c r="U8" s="129">
        <f t="shared" ca="1" si="1"/>
        <v>7</v>
      </c>
      <c r="V8" s="129">
        <f t="shared" ca="1" si="1"/>
        <v>1</v>
      </c>
      <c r="W8" s="129">
        <f t="shared" ca="1" si="1"/>
        <v>2</v>
      </c>
      <c r="X8" s="129">
        <f t="shared" ca="1" si="1"/>
        <v>1</v>
      </c>
      <c r="Y8" s="129">
        <f t="shared" ca="1" si="1"/>
        <v>45</v>
      </c>
      <c r="Z8" s="129">
        <f t="shared" ca="1" si="1"/>
        <v>9</v>
      </c>
      <c r="AA8" s="129">
        <f t="shared" ca="1" si="1"/>
        <v>0.36199999999999999</v>
      </c>
      <c r="AC8" s="128" t="str">
        <f t="shared" ca="1" si="6"/>
        <v>YES</v>
      </c>
      <c r="AD8" s="128">
        <f t="shared" ca="1" si="2"/>
        <v>0</v>
      </c>
      <c r="AE8" s="128" t="str">
        <f ca="1">IF(AD8=0,"",COUNTIF($AD$6:$AD8,1))</f>
        <v/>
      </c>
      <c r="AF8" s="128" t="str">
        <f t="shared" ca="1" si="7"/>
        <v>NO</v>
      </c>
      <c r="AG8" s="128" t="str">
        <f t="shared" ca="1" si="8"/>
        <v>NO</v>
      </c>
      <c r="AH8" s="128" t="str">
        <f t="shared" ca="1" si="9"/>
        <v>NO</v>
      </c>
      <c r="AI8" s="128" t="str">
        <f t="shared" ca="1" si="10"/>
        <v/>
      </c>
    </row>
    <row r="9" spans="1:35" x14ac:dyDescent="0.25">
      <c r="A9" s="128" t="s">
        <v>428</v>
      </c>
      <c r="B9" s="128">
        <v>6</v>
      </c>
      <c r="C9" s="128" t="str">
        <f t="shared" si="3"/>
        <v>'Raw Hitter Web Query'!</v>
      </c>
      <c r="D9" s="128">
        <f t="shared" ca="1" si="4"/>
        <v>207</v>
      </c>
      <c r="E9" s="128"/>
      <c r="F9" s="133">
        <f t="shared" ca="1" si="5"/>
        <v>2010</v>
      </c>
      <c r="G9" s="129" t="str">
        <f t="shared" ca="1" si="5"/>
        <v>Angels (A+)</v>
      </c>
      <c r="H9" s="129">
        <f t="shared" ca="1" si="0"/>
        <v>50</v>
      </c>
      <c r="I9" s="129">
        <f t="shared" ca="1" si="0"/>
        <v>196</v>
      </c>
      <c r="J9" s="129">
        <f t="shared" ca="1" si="0"/>
        <v>232</v>
      </c>
      <c r="K9" s="129">
        <f t="shared" ca="1" si="0"/>
        <v>60</v>
      </c>
      <c r="L9" s="129">
        <f t="shared" ca="1" si="0"/>
        <v>45</v>
      </c>
      <c r="M9" s="129">
        <f t="shared" ca="1" si="0"/>
        <v>10</v>
      </c>
      <c r="N9" s="129">
        <f t="shared" ca="1" si="0"/>
        <v>1</v>
      </c>
      <c r="O9" s="129">
        <f t="shared" ca="1" si="0"/>
        <v>4</v>
      </c>
      <c r="P9" s="129">
        <f t="shared" ca="1" si="0"/>
        <v>30</v>
      </c>
      <c r="Q9" s="129">
        <f t="shared" ca="1" si="0"/>
        <v>19</v>
      </c>
      <c r="R9" s="129">
        <f t="shared" ca="1" si="1"/>
        <v>27</v>
      </c>
      <c r="S9" s="129">
        <f t="shared" ca="1" si="1"/>
        <v>1</v>
      </c>
      <c r="T9" s="129">
        <f t="shared" ca="1" si="1"/>
        <v>33</v>
      </c>
      <c r="U9" s="129">
        <f t="shared" ca="1" si="1"/>
        <v>1</v>
      </c>
      <c r="V9" s="129">
        <f t="shared" ca="1" si="1"/>
        <v>3</v>
      </c>
      <c r="W9" s="129">
        <f t="shared" ca="1" si="1"/>
        <v>5</v>
      </c>
      <c r="X9" s="129">
        <f t="shared" ca="1" si="1"/>
        <v>2</v>
      </c>
      <c r="Y9" s="129">
        <f t="shared" ca="1" si="1"/>
        <v>11</v>
      </c>
      <c r="Z9" s="129">
        <f t="shared" ca="1" si="1"/>
        <v>6</v>
      </c>
      <c r="AA9" s="129">
        <f t="shared" ca="1" si="1"/>
        <v>0.30599999999999999</v>
      </c>
      <c r="AC9" s="128" t="str">
        <f t="shared" ca="1" si="6"/>
        <v>YES</v>
      </c>
      <c r="AD9" s="128">
        <f t="shared" ca="1" si="2"/>
        <v>0</v>
      </c>
      <c r="AE9" s="128" t="str">
        <f ca="1">IF(AD9=0,"",COUNTIF($AD$6:$AD9,1))</f>
        <v/>
      </c>
      <c r="AF9" s="128" t="str">
        <f t="shared" ca="1" si="7"/>
        <v>NO</v>
      </c>
      <c r="AG9" s="128" t="str">
        <f t="shared" ca="1" si="8"/>
        <v>NO</v>
      </c>
      <c r="AH9" s="128" t="str">
        <f t="shared" ca="1" si="9"/>
        <v>NO</v>
      </c>
      <c r="AI9" s="128" t="str">
        <f t="shared" ca="1" si="10"/>
        <v/>
      </c>
    </row>
    <row r="10" spans="1:35" x14ac:dyDescent="0.25">
      <c r="A10" s="128" t="s">
        <v>428</v>
      </c>
      <c r="B10" s="128">
        <v>7</v>
      </c>
      <c r="C10" s="128" t="str">
        <f t="shared" si="3"/>
        <v>'Raw Hitter Web Query'!</v>
      </c>
      <c r="D10" s="128">
        <f t="shared" ca="1" si="4"/>
        <v>208</v>
      </c>
      <c r="E10" s="128"/>
      <c r="F10" s="133">
        <f t="shared" ca="1" si="5"/>
        <v>2011</v>
      </c>
      <c r="G10" s="129" t="str">
        <f t="shared" ca="1" si="5"/>
        <v>Scorpions (R)</v>
      </c>
      <c r="H10" s="129">
        <f t="shared" ca="1" si="0"/>
        <v>25</v>
      </c>
      <c r="I10" s="129">
        <f t="shared" ca="1" si="0"/>
        <v>106</v>
      </c>
      <c r="J10" s="129">
        <f t="shared" ca="1" si="0"/>
        <v>111</v>
      </c>
      <c r="K10" s="129">
        <f t="shared" ca="1" si="0"/>
        <v>26</v>
      </c>
      <c r="L10" s="129">
        <f t="shared" ca="1" si="0"/>
        <v>20</v>
      </c>
      <c r="M10" s="129">
        <f t="shared" ca="1" si="0"/>
        <v>5</v>
      </c>
      <c r="N10" s="129">
        <f t="shared" ca="1" si="0"/>
        <v>0</v>
      </c>
      <c r="O10" s="129">
        <f t="shared" ca="1" si="0"/>
        <v>1</v>
      </c>
      <c r="P10" s="129">
        <f t="shared" ca="1" si="0"/>
        <v>12</v>
      </c>
      <c r="Q10" s="129">
        <f t="shared" ca="1" si="0"/>
        <v>5</v>
      </c>
      <c r="R10" s="129">
        <f t="shared" ca="1" si="1"/>
        <v>5</v>
      </c>
      <c r="S10" s="129">
        <f t="shared" ca="1" si="1"/>
        <v>0</v>
      </c>
      <c r="T10" s="129">
        <f t="shared" ca="1" si="1"/>
        <v>33</v>
      </c>
      <c r="U10" s="129">
        <f t="shared" ca="1" si="1"/>
        <v>0</v>
      </c>
      <c r="V10" s="129">
        <f t="shared" ca="1" si="1"/>
        <v>0</v>
      </c>
      <c r="W10" s="129">
        <f t="shared" ca="1" si="1"/>
        <v>0</v>
      </c>
      <c r="X10" s="129">
        <f t="shared" ca="1" si="1"/>
        <v>3</v>
      </c>
      <c r="Y10" s="129">
        <f t="shared" ca="1" si="1"/>
        <v>3</v>
      </c>
      <c r="Z10" s="129">
        <f t="shared" ca="1" si="1"/>
        <v>1</v>
      </c>
      <c r="AA10" s="129">
        <f t="shared" ca="1" si="1"/>
        <v>0.245</v>
      </c>
      <c r="AC10" s="128" t="str">
        <f t="shared" ca="1" si="6"/>
        <v>YES</v>
      </c>
      <c r="AD10" s="128">
        <f t="shared" ca="1" si="2"/>
        <v>0</v>
      </c>
      <c r="AE10" s="128" t="str">
        <f ca="1">IF(AD10=0,"",COUNTIF($AD$6:$AD10,1))</f>
        <v/>
      </c>
      <c r="AF10" s="128" t="str">
        <f t="shared" ca="1" si="7"/>
        <v>NO</v>
      </c>
      <c r="AG10" s="128" t="str">
        <f t="shared" ca="1" si="8"/>
        <v>NO</v>
      </c>
      <c r="AH10" s="128" t="str">
        <f t="shared" ca="1" si="9"/>
        <v>NO</v>
      </c>
      <c r="AI10" s="128" t="str">
        <f t="shared" ca="1" si="10"/>
        <v/>
      </c>
    </row>
    <row r="11" spans="1:35" x14ac:dyDescent="0.25">
      <c r="A11" s="128" t="s">
        <v>428</v>
      </c>
      <c r="B11" s="128">
        <v>8</v>
      </c>
      <c r="C11" s="128" t="str">
        <f t="shared" si="3"/>
        <v>'Raw Hitter Web Query'!</v>
      </c>
      <c r="D11" s="128">
        <f t="shared" ca="1" si="4"/>
        <v>209</v>
      </c>
      <c r="E11" s="128"/>
      <c r="F11" s="133">
        <f t="shared" ca="1" si="5"/>
        <v>2011</v>
      </c>
      <c r="G11" s="129" t="str">
        <f t="shared" ca="1" si="5"/>
        <v>Angels (AA)</v>
      </c>
      <c r="H11" s="129">
        <f t="shared" ca="1" si="0"/>
        <v>91</v>
      </c>
      <c r="I11" s="129">
        <f t="shared" ca="1" si="0"/>
        <v>353</v>
      </c>
      <c r="J11" s="129">
        <f t="shared" ca="1" si="0"/>
        <v>412</v>
      </c>
      <c r="K11" s="129">
        <f t="shared" ca="1" si="0"/>
        <v>115</v>
      </c>
      <c r="L11" s="129">
        <f t="shared" ca="1" si="0"/>
        <v>73</v>
      </c>
      <c r="M11" s="129">
        <f t="shared" ca="1" si="0"/>
        <v>18</v>
      </c>
      <c r="N11" s="129">
        <f t="shared" ca="1" si="0"/>
        <v>13</v>
      </c>
      <c r="O11" s="129">
        <f t="shared" ca="1" si="0"/>
        <v>11</v>
      </c>
      <c r="P11" s="129">
        <f t="shared" ca="1" si="0"/>
        <v>82</v>
      </c>
      <c r="Q11" s="129">
        <f t="shared" ca="1" si="0"/>
        <v>38</v>
      </c>
      <c r="R11" s="129">
        <f t="shared" ca="1" si="1"/>
        <v>45</v>
      </c>
      <c r="S11" s="129">
        <f t="shared" ca="1" si="1"/>
        <v>1</v>
      </c>
      <c r="T11" s="129">
        <f t="shared" ca="1" si="1"/>
        <v>76</v>
      </c>
      <c r="U11" s="129">
        <f t="shared" ca="1" si="1"/>
        <v>9</v>
      </c>
      <c r="V11" s="129">
        <f t="shared" ca="1" si="1"/>
        <v>1</v>
      </c>
      <c r="W11" s="129">
        <f t="shared" ca="1" si="1"/>
        <v>4</v>
      </c>
      <c r="X11" s="129">
        <f t="shared" ca="1" si="1"/>
        <v>2</v>
      </c>
      <c r="Y11" s="129">
        <f t="shared" ca="1" si="1"/>
        <v>33</v>
      </c>
      <c r="Z11" s="129">
        <f t="shared" ca="1" si="1"/>
        <v>10</v>
      </c>
      <c r="AA11" s="129">
        <f t="shared" ca="1" si="1"/>
        <v>0.32600000000000001</v>
      </c>
      <c r="AC11" s="128" t="str">
        <f t="shared" ca="1" si="6"/>
        <v>YES</v>
      </c>
      <c r="AD11" s="128">
        <f t="shared" ca="1" si="2"/>
        <v>0</v>
      </c>
      <c r="AE11" s="128" t="str">
        <f ca="1">IF(AD11=0,"",COUNTIF($AD$6:$AD11,1))</f>
        <v/>
      </c>
      <c r="AF11" s="128" t="str">
        <f t="shared" ca="1" si="7"/>
        <v>NO</v>
      </c>
      <c r="AG11" s="128" t="str">
        <f t="shared" ca="1" si="8"/>
        <v>NO</v>
      </c>
      <c r="AH11" s="128" t="str">
        <f t="shared" ca="1" si="9"/>
        <v>NO</v>
      </c>
      <c r="AI11" s="128" t="str">
        <f t="shared" ca="1" si="10"/>
        <v/>
      </c>
    </row>
    <row r="12" spans="1:35" x14ac:dyDescent="0.25">
      <c r="A12" s="128" t="s">
        <v>428</v>
      </c>
      <c r="B12" s="128">
        <v>9</v>
      </c>
      <c r="C12" s="128" t="str">
        <f t="shared" si="3"/>
        <v>'Raw Hitter Web Query'!</v>
      </c>
      <c r="D12" s="128">
        <f t="shared" ca="1" si="4"/>
        <v>210</v>
      </c>
      <c r="E12" s="128"/>
      <c r="F12" s="133">
        <f t="shared" ca="1" si="5"/>
        <v>2011</v>
      </c>
      <c r="G12" s="129" t="str">
        <f t="shared" ca="1" si="5"/>
        <v>Angels</v>
      </c>
      <c r="H12" s="129">
        <f t="shared" ca="1" si="0"/>
        <v>40</v>
      </c>
      <c r="I12" s="129">
        <f t="shared" ca="1" si="0"/>
        <v>123</v>
      </c>
      <c r="J12" s="129">
        <f t="shared" ca="1" si="0"/>
        <v>135</v>
      </c>
      <c r="K12" s="129">
        <f t="shared" ca="1" si="0"/>
        <v>27</v>
      </c>
      <c r="L12" s="129">
        <f t="shared" ca="1" si="0"/>
        <v>16</v>
      </c>
      <c r="M12" s="129">
        <f t="shared" ca="1" si="0"/>
        <v>6</v>
      </c>
      <c r="N12" s="129">
        <f t="shared" ca="1" si="0"/>
        <v>0</v>
      </c>
      <c r="O12" s="129">
        <f t="shared" ca="1" si="0"/>
        <v>5</v>
      </c>
      <c r="P12" s="129">
        <f t="shared" ca="1" si="0"/>
        <v>20</v>
      </c>
      <c r="Q12" s="129">
        <f t="shared" ca="1" si="0"/>
        <v>16</v>
      </c>
      <c r="R12" s="129">
        <f t="shared" ca="1" si="1"/>
        <v>9</v>
      </c>
      <c r="S12" s="129">
        <f t="shared" ca="1" si="1"/>
        <v>0</v>
      </c>
      <c r="T12" s="129">
        <f t="shared" ca="1" si="1"/>
        <v>30</v>
      </c>
      <c r="U12" s="129">
        <f t="shared" ca="1" si="1"/>
        <v>2</v>
      </c>
      <c r="V12" s="129">
        <f t="shared" ca="1" si="1"/>
        <v>1</v>
      </c>
      <c r="W12" s="129">
        <f t="shared" ca="1" si="1"/>
        <v>0</v>
      </c>
      <c r="X12" s="129">
        <f t="shared" ca="1" si="1"/>
        <v>2</v>
      </c>
      <c r="Y12" s="129">
        <f t="shared" ca="1" si="1"/>
        <v>4</v>
      </c>
      <c r="Z12" s="129">
        <f t="shared" ca="1" si="1"/>
        <v>0</v>
      </c>
      <c r="AA12" s="129">
        <f t="shared" ca="1" si="1"/>
        <v>0.22</v>
      </c>
      <c r="AC12" s="128" t="str">
        <f t="shared" ca="1" si="6"/>
        <v>NO</v>
      </c>
      <c r="AD12" s="128">
        <f t="shared" ca="1" si="2"/>
        <v>0</v>
      </c>
      <c r="AE12" s="128" t="str">
        <f ca="1">IF(AD12=0,"",COUNTIF($AD$6:$AD12,1))</f>
        <v/>
      </c>
      <c r="AF12" s="128" t="str">
        <f t="shared" ca="1" si="7"/>
        <v>NO</v>
      </c>
      <c r="AG12" s="128" t="str">
        <f t="shared" ca="1" si="8"/>
        <v>NO</v>
      </c>
      <c r="AH12" s="128" t="str">
        <f t="shared" ca="1" si="9"/>
        <v>NO</v>
      </c>
      <c r="AI12" s="128" t="str">
        <f t="shared" ca="1" si="10"/>
        <v/>
      </c>
    </row>
    <row r="13" spans="1:35" x14ac:dyDescent="0.25">
      <c r="A13" s="128" t="s">
        <v>428</v>
      </c>
      <c r="B13" s="128">
        <v>10</v>
      </c>
      <c r="C13" s="128" t="str">
        <f t="shared" si="3"/>
        <v>'Raw Hitter Web Query'!</v>
      </c>
      <c r="D13" s="128">
        <f t="shared" ca="1" si="4"/>
        <v>211</v>
      </c>
      <c r="E13" s="128"/>
      <c r="F13" s="133">
        <f t="shared" ca="1" si="5"/>
        <v>2012</v>
      </c>
      <c r="G13" s="129" t="str">
        <f t="shared" ca="1" si="5"/>
        <v>Angels (AAA)</v>
      </c>
      <c r="H13" s="129">
        <f t="shared" ca="1" si="0"/>
        <v>20</v>
      </c>
      <c r="I13" s="129">
        <f t="shared" ca="1" si="0"/>
        <v>77</v>
      </c>
      <c r="J13" s="129">
        <f t="shared" ca="1" si="0"/>
        <v>93</v>
      </c>
      <c r="K13" s="129">
        <f t="shared" ca="1" si="0"/>
        <v>31</v>
      </c>
      <c r="L13" s="129">
        <f t="shared" ca="1" si="0"/>
        <v>21</v>
      </c>
      <c r="M13" s="129">
        <f t="shared" ca="1" si="0"/>
        <v>4</v>
      </c>
      <c r="N13" s="129">
        <f t="shared" ca="1" si="0"/>
        <v>5</v>
      </c>
      <c r="O13" s="129">
        <f t="shared" ca="1" si="0"/>
        <v>1</v>
      </c>
      <c r="P13" s="129">
        <f t="shared" ca="1" si="0"/>
        <v>21</v>
      </c>
      <c r="Q13" s="129">
        <f t="shared" ca="1" si="0"/>
        <v>13</v>
      </c>
      <c r="R13" s="129">
        <f t="shared" ca="1" si="1"/>
        <v>11</v>
      </c>
      <c r="S13" s="129">
        <f t="shared" ca="1" si="1"/>
        <v>0</v>
      </c>
      <c r="T13" s="129">
        <f t="shared" ca="1" si="1"/>
        <v>16</v>
      </c>
      <c r="U13" s="129">
        <f t="shared" ca="1" si="1"/>
        <v>1</v>
      </c>
      <c r="V13" s="129">
        <f t="shared" ca="1" si="1"/>
        <v>3</v>
      </c>
      <c r="W13" s="129">
        <f t="shared" ca="1" si="1"/>
        <v>1</v>
      </c>
      <c r="X13" s="129">
        <f t="shared" ca="1" si="1"/>
        <v>1</v>
      </c>
      <c r="Y13" s="129">
        <f t="shared" ca="1" si="1"/>
        <v>6</v>
      </c>
      <c r="Z13" s="129">
        <f t="shared" ca="1" si="1"/>
        <v>1</v>
      </c>
      <c r="AA13" s="129">
        <f t="shared" ca="1" si="1"/>
        <v>0.40300000000000002</v>
      </c>
      <c r="AC13" s="128" t="str">
        <f t="shared" ca="1" si="6"/>
        <v>YES</v>
      </c>
      <c r="AD13" s="128">
        <f t="shared" ca="1" si="2"/>
        <v>1</v>
      </c>
      <c r="AE13" s="128">
        <f ca="1">IF(AD13=0,"",COUNTIF($AD$6:$AD13,1))</f>
        <v>1</v>
      </c>
      <c r="AF13" s="128" t="str">
        <f t="shared" ca="1" si="7"/>
        <v>NO</v>
      </c>
      <c r="AG13" s="128" t="str">
        <f t="shared" ca="1" si="8"/>
        <v>NO</v>
      </c>
      <c r="AH13" s="128" t="str">
        <f t="shared" ca="1" si="9"/>
        <v>NO</v>
      </c>
      <c r="AI13" s="128" t="str">
        <f t="shared" ca="1" si="10"/>
        <v/>
      </c>
    </row>
    <row r="14" spans="1:35" x14ac:dyDescent="0.25">
      <c r="A14" s="128" t="s">
        <v>428</v>
      </c>
      <c r="B14" s="128">
        <v>11</v>
      </c>
      <c r="C14" s="128" t="str">
        <f t="shared" si="3"/>
        <v>'Raw Hitter Web Query'!</v>
      </c>
      <c r="D14" s="128">
        <f t="shared" ca="1" si="4"/>
        <v>212</v>
      </c>
      <c r="E14" s="128"/>
      <c r="F14" s="133">
        <f t="shared" ca="1" si="5"/>
        <v>2012</v>
      </c>
      <c r="G14" s="129" t="str">
        <f t="shared" ca="1" si="5"/>
        <v>Angels</v>
      </c>
      <c r="H14" s="129">
        <f t="shared" ca="1" si="0"/>
        <v>139</v>
      </c>
      <c r="I14" s="129">
        <f t="shared" ca="1" si="0"/>
        <v>559</v>
      </c>
      <c r="J14" s="129">
        <f t="shared" ca="1" si="0"/>
        <v>639</v>
      </c>
      <c r="K14" s="129">
        <f t="shared" ca="1" si="0"/>
        <v>182</v>
      </c>
      <c r="L14" s="129">
        <f t="shared" ca="1" si="0"/>
        <v>117</v>
      </c>
      <c r="M14" s="129">
        <f t="shared" ca="1" si="0"/>
        <v>27</v>
      </c>
      <c r="N14" s="129">
        <f t="shared" ca="1" si="0"/>
        <v>8</v>
      </c>
      <c r="O14" s="129">
        <f t="shared" ca="1" si="0"/>
        <v>30</v>
      </c>
      <c r="P14" s="129">
        <f t="shared" ca="1" si="0"/>
        <v>129</v>
      </c>
      <c r="Q14" s="129">
        <f t="shared" ca="1" si="0"/>
        <v>83</v>
      </c>
      <c r="R14" s="129">
        <f t="shared" ca="1" si="1"/>
        <v>67</v>
      </c>
      <c r="S14" s="129">
        <f t="shared" ca="1" si="1"/>
        <v>4</v>
      </c>
      <c r="T14" s="129">
        <f t="shared" ca="1" si="1"/>
        <v>139</v>
      </c>
      <c r="U14" s="129">
        <f t="shared" ca="1" si="1"/>
        <v>6</v>
      </c>
      <c r="V14" s="129">
        <f t="shared" ca="1" si="1"/>
        <v>7</v>
      </c>
      <c r="W14" s="129">
        <f t="shared" ca="1" si="1"/>
        <v>0</v>
      </c>
      <c r="X14" s="129">
        <f t="shared" ca="1" si="1"/>
        <v>7</v>
      </c>
      <c r="Y14" s="129">
        <f t="shared" ca="1" si="1"/>
        <v>49</v>
      </c>
      <c r="Z14" s="129">
        <f t="shared" ca="1" si="1"/>
        <v>5</v>
      </c>
      <c r="AA14" s="129">
        <f t="shared" ca="1" si="1"/>
        <v>0.32600000000000001</v>
      </c>
      <c r="AC14" s="128" t="str">
        <f t="shared" ca="1" si="6"/>
        <v>NO</v>
      </c>
      <c r="AD14" s="128">
        <f t="shared" ca="1" si="2"/>
        <v>0</v>
      </c>
      <c r="AE14" s="128" t="str">
        <f ca="1">IF(AD14=0,"",COUNTIF($AD$6:$AD14,1))</f>
        <v/>
      </c>
      <c r="AF14" s="128" t="str">
        <f t="shared" ca="1" si="7"/>
        <v>NO</v>
      </c>
      <c r="AG14" s="128" t="str">
        <f t="shared" ca="1" si="8"/>
        <v>NO</v>
      </c>
      <c r="AH14" s="128" t="str">
        <f t="shared" ca="1" si="9"/>
        <v>NO</v>
      </c>
      <c r="AI14" s="128" t="str">
        <f t="shared" ca="1" si="10"/>
        <v/>
      </c>
    </row>
    <row r="15" spans="1:35" x14ac:dyDescent="0.25">
      <c r="A15" s="128" t="s">
        <v>428</v>
      </c>
      <c r="B15" s="128">
        <v>12</v>
      </c>
      <c r="C15" s="128" t="str">
        <f t="shared" si="3"/>
        <v>'Raw Hitter Web Query'!</v>
      </c>
      <c r="D15" s="128">
        <f t="shared" ca="1" si="4"/>
        <v>213</v>
      </c>
      <c r="E15" s="128"/>
      <c r="F15" s="133">
        <f t="shared" ca="1" si="5"/>
        <v>2013</v>
      </c>
      <c r="G15" s="129" t="str">
        <f t="shared" ca="1" si="5"/>
        <v>Angels</v>
      </c>
      <c r="H15" s="129">
        <f t="shared" ca="1" si="0"/>
        <v>157</v>
      </c>
      <c r="I15" s="129">
        <f t="shared" ca="1" si="0"/>
        <v>589</v>
      </c>
      <c r="J15" s="129">
        <f t="shared" ca="1" si="0"/>
        <v>716</v>
      </c>
      <c r="K15" s="129">
        <f t="shared" ca="1" si="0"/>
        <v>190</v>
      </c>
      <c r="L15" s="129">
        <f t="shared" ca="1" si="0"/>
        <v>115</v>
      </c>
      <c r="M15" s="129">
        <f t="shared" ca="1" si="0"/>
        <v>39</v>
      </c>
      <c r="N15" s="129">
        <f t="shared" ca="1" si="0"/>
        <v>9</v>
      </c>
      <c r="O15" s="129">
        <f t="shared" ca="1" si="0"/>
        <v>27</v>
      </c>
      <c r="P15" s="129">
        <f t="shared" ca="1" si="0"/>
        <v>109</v>
      </c>
      <c r="Q15" s="129">
        <f t="shared" ca="1" si="0"/>
        <v>97</v>
      </c>
      <c r="R15" s="129">
        <f t="shared" ca="1" si="1"/>
        <v>110</v>
      </c>
      <c r="S15" s="129">
        <f t="shared" ca="1" si="1"/>
        <v>10</v>
      </c>
      <c r="T15" s="129">
        <f t="shared" ca="1" si="1"/>
        <v>136</v>
      </c>
      <c r="U15" s="129">
        <f t="shared" ca="1" si="1"/>
        <v>9</v>
      </c>
      <c r="V15" s="129">
        <f t="shared" ca="1" si="1"/>
        <v>8</v>
      </c>
      <c r="W15" s="129">
        <f t="shared" ca="1" si="1"/>
        <v>0</v>
      </c>
      <c r="X15" s="129">
        <f t="shared" ca="1" si="1"/>
        <v>8</v>
      </c>
      <c r="Y15" s="129">
        <f t="shared" ca="1" si="1"/>
        <v>33</v>
      </c>
      <c r="Z15" s="129">
        <f t="shared" ca="1" si="1"/>
        <v>7</v>
      </c>
      <c r="AA15" s="129">
        <f t="shared" ca="1" si="1"/>
        <v>0.32300000000000001</v>
      </c>
      <c r="AC15" s="128" t="str">
        <f t="shared" ca="1" si="6"/>
        <v>NO</v>
      </c>
      <c r="AD15" s="128">
        <f t="shared" ca="1" si="2"/>
        <v>0</v>
      </c>
      <c r="AE15" s="128" t="str">
        <f ca="1">IF(AD15=0,"",COUNTIF($AD$6:$AD15,1))</f>
        <v/>
      </c>
      <c r="AF15" s="128" t="str">
        <f t="shared" ca="1" si="7"/>
        <v>NO</v>
      </c>
      <c r="AG15" s="128" t="str">
        <f t="shared" ca="1" si="8"/>
        <v>NO</v>
      </c>
      <c r="AH15" s="128" t="str">
        <f t="shared" ca="1" si="9"/>
        <v>NO</v>
      </c>
      <c r="AI15" s="128" t="str">
        <f t="shared" ca="1" si="10"/>
        <v/>
      </c>
    </row>
    <row r="16" spans="1:35" x14ac:dyDescent="0.25">
      <c r="A16" s="128" t="s">
        <v>428</v>
      </c>
      <c r="B16" s="128">
        <v>13</v>
      </c>
      <c r="C16" s="128" t="str">
        <f t="shared" si="3"/>
        <v>'Raw Hitter Web Query'!</v>
      </c>
      <c r="D16" s="128">
        <f t="shared" ca="1" si="4"/>
        <v>214</v>
      </c>
      <c r="E16" s="128"/>
      <c r="F16" s="133">
        <f t="shared" ca="1" si="5"/>
        <v>2014</v>
      </c>
      <c r="G16" s="129" t="str">
        <f t="shared" ca="1" si="5"/>
        <v>Angels</v>
      </c>
      <c r="H16" s="129">
        <f t="shared" ref="H16:Q25" ca="1" si="11">IF($AH16="YES",IF(OR($AF16="YES"),0,IF($B16&lt;=$B$4,INDIRECT($C16&amp;H$4&amp;$D16),"")),IF(IFERROR(VLOOKUP($F16,$AI:$AI,1,FALSE),0)&gt;0,0,IF(OR($AF16="YES"),0,IF($B16&lt;=$B$4,INDIRECT($C16&amp;H$4&amp;$D16),""))))</f>
        <v>157</v>
      </c>
      <c r="I16" s="129">
        <f t="shared" ca="1" si="11"/>
        <v>602</v>
      </c>
      <c r="J16" s="129">
        <f t="shared" ca="1" si="11"/>
        <v>705</v>
      </c>
      <c r="K16" s="129">
        <f t="shared" ca="1" si="11"/>
        <v>173</v>
      </c>
      <c r="L16" s="129">
        <f t="shared" ca="1" si="11"/>
        <v>89</v>
      </c>
      <c r="M16" s="129">
        <f t="shared" ca="1" si="11"/>
        <v>39</v>
      </c>
      <c r="N16" s="129">
        <f t="shared" ca="1" si="11"/>
        <v>9</v>
      </c>
      <c r="O16" s="129">
        <f t="shared" ca="1" si="11"/>
        <v>36</v>
      </c>
      <c r="P16" s="129">
        <f t="shared" ca="1" si="11"/>
        <v>115</v>
      </c>
      <c r="Q16" s="129">
        <f t="shared" ca="1" si="11"/>
        <v>111</v>
      </c>
      <c r="R16" s="129">
        <f t="shared" ref="R16:AA25" ca="1" si="12">IF($AH16="YES",IF(OR($AF16="YES"),0,IF($B16&lt;=$B$4,INDIRECT($C16&amp;R$4&amp;$D16),"")),IF(IFERROR(VLOOKUP($F16,$AI:$AI,1,FALSE),0)&gt;0,0,IF(OR($AF16="YES"),0,IF($B16&lt;=$B$4,INDIRECT($C16&amp;R$4&amp;$D16),""))))</f>
        <v>83</v>
      </c>
      <c r="S16" s="129">
        <f t="shared" ca="1" si="12"/>
        <v>6</v>
      </c>
      <c r="T16" s="129">
        <f t="shared" ca="1" si="12"/>
        <v>184</v>
      </c>
      <c r="U16" s="129">
        <f t="shared" ca="1" si="12"/>
        <v>10</v>
      </c>
      <c r="V16" s="129">
        <f t="shared" ca="1" si="12"/>
        <v>10</v>
      </c>
      <c r="W16" s="129">
        <f t="shared" ca="1" si="12"/>
        <v>0</v>
      </c>
      <c r="X16" s="129">
        <f t="shared" ca="1" si="12"/>
        <v>6</v>
      </c>
      <c r="Y16" s="129">
        <f t="shared" ca="1" si="12"/>
        <v>16</v>
      </c>
      <c r="Z16" s="129">
        <f t="shared" ca="1" si="12"/>
        <v>2</v>
      </c>
      <c r="AA16" s="129">
        <f t="shared" ca="1" si="12"/>
        <v>0.28699999999999998</v>
      </c>
      <c r="AC16" s="128" t="str">
        <f t="shared" ca="1" si="6"/>
        <v>NO</v>
      </c>
      <c r="AD16" s="128">
        <f t="shared" ca="1" si="2"/>
        <v>0</v>
      </c>
      <c r="AE16" s="128" t="str">
        <f ca="1">IF(AD16=0,"",COUNTIF($AD$6:$AD16,1))</f>
        <v/>
      </c>
      <c r="AF16" s="128" t="str">
        <f t="shared" ca="1" si="7"/>
        <v>NO</v>
      </c>
      <c r="AG16" s="128" t="str">
        <f t="shared" ca="1" si="8"/>
        <v>NO</v>
      </c>
      <c r="AH16" s="128" t="str">
        <f t="shared" ca="1" si="9"/>
        <v>NO</v>
      </c>
      <c r="AI16" s="128" t="str">
        <f t="shared" ca="1" si="10"/>
        <v/>
      </c>
    </row>
    <row r="17" spans="1:35" x14ac:dyDescent="0.25">
      <c r="A17" s="128" t="s">
        <v>428</v>
      </c>
      <c r="B17" s="128">
        <v>14</v>
      </c>
      <c r="C17" s="128" t="str">
        <f t="shared" si="3"/>
        <v>'Raw Hitter Web Query'!</v>
      </c>
      <c r="D17" s="128">
        <f t="shared" ca="1" si="4"/>
        <v>215</v>
      </c>
      <c r="E17" s="128"/>
      <c r="F17" s="133">
        <f t="shared" ca="1" si="5"/>
        <v>2014</v>
      </c>
      <c r="G17" s="129" t="str">
        <f t="shared" ca="1" si="5"/>
        <v>Angels</v>
      </c>
      <c r="H17" s="129">
        <f t="shared" ca="1" si="11"/>
        <v>0</v>
      </c>
      <c r="I17" s="129">
        <f t="shared" ca="1" si="11"/>
        <v>0</v>
      </c>
      <c r="J17" s="129">
        <f t="shared" ca="1" si="11"/>
        <v>0</v>
      </c>
      <c r="K17" s="129">
        <f t="shared" ca="1" si="11"/>
        <v>0</v>
      </c>
      <c r="L17" s="129">
        <f t="shared" ca="1" si="11"/>
        <v>0</v>
      </c>
      <c r="M17" s="129">
        <f t="shared" ca="1" si="11"/>
        <v>0</v>
      </c>
      <c r="N17" s="129">
        <f t="shared" ca="1" si="11"/>
        <v>0</v>
      </c>
      <c r="O17" s="129">
        <f t="shared" ca="1" si="11"/>
        <v>0</v>
      </c>
      <c r="P17" s="129">
        <f t="shared" ca="1" si="11"/>
        <v>0</v>
      </c>
      <c r="Q17" s="129">
        <f t="shared" ca="1" si="11"/>
        <v>0</v>
      </c>
      <c r="R17" s="129">
        <f t="shared" ca="1" si="12"/>
        <v>0</v>
      </c>
      <c r="S17" s="129">
        <f t="shared" ca="1" si="12"/>
        <v>0</v>
      </c>
      <c r="T17" s="129">
        <f t="shared" ca="1" si="12"/>
        <v>0</v>
      </c>
      <c r="U17" s="129">
        <f t="shared" ca="1" si="12"/>
        <v>0</v>
      </c>
      <c r="V17" s="129">
        <f t="shared" ca="1" si="12"/>
        <v>0</v>
      </c>
      <c r="W17" s="129">
        <f t="shared" ca="1" si="12"/>
        <v>0</v>
      </c>
      <c r="X17" s="129">
        <f t="shared" ca="1" si="12"/>
        <v>0</v>
      </c>
      <c r="Y17" s="129">
        <f t="shared" ca="1" si="12"/>
        <v>0</v>
      </c>
      <c r="Z17" s="129">
        <f t="shared" ca="1" si="12"/>
        <v>0</v>
      </c>
      <c r="AA17" s="129">
        <f t="shared" ca="1" si="12"/>
        <v>0</v>
      </c>
      <c r="AC17" s="128" t="str">
        <f t="shared" ca="1" si="6"/>
        <v>NO</v>
      </c>
      <c r="AD17" s="128">
        <f t="shared" ca="1" si="2"/>
        <v>0</v>
      </c>
      <c r="AE17" s="128" t="str">
        <f ca="1">IF(AD17=0,"",COUNTIF($AD$6:$AD17,1))</f>
        <v/>
      </c>
      <c r="AF17" s="128" t="str">
        <f t="shared" ca="1" si="7"/>
        <v>YES</v>
      </c>
      <c r="AG17" s="128" t="str">
        <f t="shared" ca="1" si="8"/>
        <v>NO</v>
      </c>
      <c r="AH17" s="128" t="str">
        <f t="shared" ca="1" si="9"/>
        <v>NO</v>
      </c>
      <c r="AI17" s="128" t="str">
        <f t="shared" ca="1" si="10"/>
        <v/>
      </c>
    </row>
    <row r="18" spans="1:35" x14ac:dyDescent="0.25">
      <c r="A18" s="128" t="s">
        <v>428</v>
      </c>
      <c r="B18" s="128">
        <v>15</v>
      </c>
      <c r="C18" s="128" t="str">
        <f t="shared" si="3"/>
        <v>'Raw Hitter Web Query'!</v>
      </c>
      <c r="D18" s="128">
        <f t="shared" ca="1" si="4"/>
        <v>216</v>
      </c>
      <c r="E18" s="128"/>
      <c r="F18" s="133">
        <f t="shared" ca="1" si="5"/>
        <v>2015</v>
      </c>
      <c r="G18" s="129" t="str">
        <f t="shared" ca="1" si="5"/>
        <v>Steamer</v>
      </c>
      <c r="H18" s="129">
        <f t="shared" ca="1" si="11"/>
        <v>148</v>
      </c>
      <c r="I18" s="129">
        <f t="shared" ca="1" si="11"/>
        <v>572</v>
      </c>
      <c r="J18" s="129">
        <f t="shared" ca="1" si="11"/>
        <v>675</v>
      </c>
      <c r="K18" s="129">
        <f t="shared" ca="1" si="11"/>
        <v>170</v>
      </c>
      <c r="L18" s="129">
        <f t="shared" ca="1" si="11"/>
        <v>101</v>
      </c>
      <c r="M18" s="129">
        <f t="shared" ca="1" si="11"/>
        <v>32</v>
      </c>
      <c r="N18" s="129">
        <f t="shared" ca="1" si="11"/>
        <v>6</v>
      </c>
      <c r="O18" s="129">
        <f t="shared" ca="1" si="11"/>
        <v>31</v>
      </c>
      <c r="P18" s="129">
        <f t="shared" ca="1" si="11"/>
        <v>110</v>
      </c>
      <c r="Q18" s="129">
        <f t="shared" ca="1" si="11"/>
        <v>93</v>
      </c>
      <c r="R18" s="129">
        <f t="shared" ca="1" si="12"/>
        <v>86</v>
      </c>
      <c r="S18" s="129">
        <f t="shared" ca="1" si="12"/>
        <v>6</v>
      </c>
      <c r="T18" s="129">
        <f t="shared" ca="1" si="12"/>
        <v>145</v>
      </c>
      <c r="U18" s="129">
        <f t="shared" ca="1" si="12"/>
        <v>7</v>
      </c>
      <c r="V18" s="129">
        <f t="shared" ca="1" si="12"/>
        <v>5</v>
      </c>
      <c r="W18" s="129">
        <f t="shared" ca="1" si="12"/>
        <v>4</v>
      </c>
      <c r="X18" s="129">
        <f t="shared" ca="1" si="12"/>
        <v>0</v>
      </c>
      <c r="Y18" s="129">
        <f t="shared" ca="1" si="12"/>
        <v>21</v>
      </c>
      <c r="Z18" s="129">
        <f t="shared" ca="1" si="12"/>
        <v>8</v>
      </c>
      <c r="AA18" s="129">
        <f t="shared" ca="1" si="12"/>
        <v>0.29699999999999999</v>
      </c>
      <c r="AC18" s="128" t="str">
        <f t="shared" ca="1" si="6"/>
        <v>NO</v>
      </c>
      <c r="AD18" s="128">
        <f t="shared" ca="1" si="2"/>
        <v>0</v>
      </c>
      <c r="AE18" s="128" t="str">
        <f ca="1">IF(AD18=0,"",COUNTIF($AD$6:$AD18,1))</f>
        <v/>
      </c>
      <c r="AF18" s="128" t="str">
        <f t="shared" ca="1" si="7"/>
        <v>NO</v>
      </c>
      <c r="AG18" s="128" t="str">
        <f t="shared" ca="1" si="8"/>
        <v>NO</v>
      </c>
      <c r="AH18" s="128" t="str">
        <f t="shared" ca="1" si="9"/>
        <v>NO</v>
      </c>
      <c r="AI18" s="128" t="str">
        <f t="shared" ca="1" si="10"/>
        <v/>
      </c>
    </row>
    <row r="19" spans="1:35" x14ac:dyDescent="0.25">
      <c r="A19" s="128" t="s">
        <v>428</v>
      </c>
      <c r="B19" s="128">
        <v>16</v>
      </c>
      <c r="C19" s="128" t="str">
        <f t="shared" si="3"/>
        <v>'Raw Hitter Web Query'!</v>
      </c>
      <c r="D19" s="128">
        <f t="shared" ca="1" si="4"/>
        <v>217</v>
      </c>
      <c r="E19" s="128"/>
      <c r="F19" s="133" t="str">
        <f t="shared" ca="1" si="5"/>
        <v/>
      </c>
      <c r="G19" s="129" t="str">
        <f t="shared" ca="1" si="5"/>
        <v/>
      </c>
      <c r="H19" s="129">
        <f t="shared" ca="1" si="11"/>
        <v>0</v>
      </c>
      <c r="I19" s="129">
        <f t="shared" ca="1" si="11"/>
        <v>0</v>
      </c>
      <c r="J19" s="129">
        <f t="shared" ca="1" si="11"/>
        <v>0</v>
      </c>
      <c r="K19" s="129">
        <f t="shared" ca="1" si="11"/>
        <v>0</v>
      </c>
      <c r="L19" s="129">
        <f t="shared" ca="1" si="11"/>
        <v>0</v>
      </c>
      <c r="M19" s="129">
        <f t="shared" ca="1" si="11"/>
        <v>0</v>
      </c>
      <c r="N19" s="129">
        <f t="shared" ca="1" si="11"/>
        <v>0</v>
      </c>
      <c r="O19" s="129">
        <f t="shared" ca="1" si="11"/>
        <v>0</v>
      </c>
      <c r="P19" s="129">
        <f t="shared" ca="1" si="11"/>
        <v>0</v>
      </c>
      <c r="Q19" s="129">
        <f t="shared" ca="1" si="11"/>
        <v>0</v>
      </c>
      <c r="R19" s="129">
        <f t="shared" ca="1" si="12"/>
        <v>0</v>
      </c>
      <c r="S19" s="129">
        <f t="shared" ca="1" si="12"/>
        <v>0</v>
      </c>
      <c r="T19" s="129">
        <f t="shared" ca="1" si="12"/>
        <v>0</v>
      </c>
      <c r="U19" s="129">
        <f t="shared" ca="1" si="12"/>
        <v>0</v>
      </c>
      <c r="V19" s="129">
        <f t="shared" ca="1" si="12"/>
        <v>0</v>
      </c>
      <c r="W19" s="129">
        <f t="shared" ca="1" si="12"/>
        <v>0</v>
      </c>
      <c r="X19" s="129">
        <f t="shared" ca="1" si="12"/>
        <v>0</v>
      </c>
      <c r="Y19" s="129">
        <f t="shared" ca="1" si="12"/>
        <v>0</v>
      </c>
      <c r="Z19" s="129">
        <f t="shared" ca="1" si="12"/>
        <v>0</v>
      </c>
      <c r="AA19" s="129">
        <f t="shared" ca="1" si="12"/>
        <v>0</v>
      </c>
      <c r="AC19" s="128" t="str">
        <f t="shared" ca="1" si="6"/>
        <v>NO</v>
      </c>
      <c r="AD19" s="128">
        <f t="shared" ca="1" si="2"/>
        <v>0</v>
      </c>
      <c r="AE19" s="128" t="str">
        <f ca="1">IF(AD19=0,"",COUNTIF($AD$6:$AD19,1))</f>
        <v/>
      </c>
      <c r="AF19" s="128" t="str">
        <f t="shared" ca="1" si="7"/>
        <v>NO</v>
      </c>
      <c r="AG19" s="128" t="str">
        <f t="shared" ca="1" si="8"/>
        <v>NO</v>
      </c>
      <c r="AH19" s="128" t="str">
        <f t="shared" ca="1" si="9"/>
        <v>NO</v>
      </c>
      <c r="AI19" s="128" t="str">
        <f t="shared" ca="1" si="10"/>
        <v/>
      </c>
    </row>
    <row r="20" spans="1:35" x14ac:dyDescent="0.25">
      <c r="A20" s="128" t="s">
        <v>428</v>
      </c>
      <c r="B20" s="128">
        <v>17</v>
      </c>
      <c r="C20" s="128" t="str">
        <f t="shared" si="3"/>
        <v>'Raw Hitter Web Query'!</v>
      </c>
      <c r="D20" s="128">
        <f t="shared" ca="1" si="4"/>
        <v>218</v>
      </c>
      <c r="E20" s="128"/>
      <c r="F20" s="133" t="str">
        <f t="shared" ca="1" si="5"/>
        <v/>
      </c>
      <c r="G20" s="129" t="str">
        <f t="shared" ca="1" si="5"/>
        <v/>
      </c>
      <c r="H20" s="129">
        <f t="shared" ca="1" si="11"/>
        <v>0</v>
      </c>
      <c r="I20" s="129">
        <f t="shared" ca="1" si="11"/>
        <v>0</v>
      </c>
      <c r="J20" s="129">
        <f t="shared" ca="1" si="11"/>
        <v>0</v>
      </c>
      <c r="K20" s="129">
        <f t="shared" ca="1" si="11"/>
        <v>0</v>
      </c>
      <c r="L20" s="129">
        <f t="shared" ca="1" si="11"/>
        <v>0</v>
      </c>
      <c r="M20" s="129">
        <f t="shared" ca="1" si="11"/>
        <v>0</v>
      </c>
      <c r="N20" s="129">
        <f t="shared" ca="1" si="11"/>
        <v>0</v>
      </c>
      <c r="O20" s="129">
        <f t="shared" ca="1" si="11"/>
        <v>0</v>
      </c>
      <c r="P20" s="129">
        <f t="shared" ca="1" si="11"/>
        <v>0</v>
      </c>
      <c r="Q20" s="129">
        <f t="shared" ca="1" si="11"/>
        <v>0</v>
      </c>
      <c r="R20" s="129">
        <f t="shared" ca="1" si="12"/>
        <v>0</v>
      </c>
      <c r="S20" s="129">
        <f t="shared" ca="1" si="12"/>
        <v>0</v>
      </c>
      <c r="T20" s="129">
        <f t="shared" ca="1" si="12"/>
        <v>0</v>
      </c>
      <c r="U20" s="129">
        <f t="shared" ca="1" si="12"/>
        <v>0</v>
      </c>
      <c r="V20" s="129">
        <f t="shared" ca="1" si="12"/>
        <v>0</v>
      </c>
      <c r="W20" s="129">
        <f t="shared" ca="1" si="12"/>
        <v>0</v>
      </c>
      <c r="X20" s="129">
        <f t="shared" ca="1" si="12"/>
        <v>0</v>
      </c>
      <c r="Y20" s="129">
        <f t="shared" ca="1" si="12"/>
        <v>0</v>
      </c>
      <c r="Z20" s="129">
        <f t="shared" ca="1" si="12"/>
        <v>0</v>
      </c>
      <c r="AA20" s="129">
        <f t="shared" ca="1" si="12"/>
        <v>0</v>
      </c>
      <c r="AC20" s="128" t="str">
        <f t="shared" ca="1" si="6"/>
        <v>NO</v>
      </c>
      <c r="AD20" s="128">
        <f t="shared" ca="1" si="2"/>
        <v>0</v>
      </c>
      <c r="AE20" s="128" t="str">
        <f ca="1">IF(AD20=0,"",COUNTIF($AD$6:$AD20,1))</f>
        <v/>
      </c>
      <c r="AF20" s="128" t="str">
        <f t="shared" ca="1" si="7"/>
        <v>YES</v>
      </c>
      <c r="AG20" s="128" t="str">
        <f t="shared" ca="1" si="8"/>
        <v>NO</v>
      </c>
      <c r="AH20" s="128" t="str">
        <f t="shared" ca="1" si="9"/>
        <v>NO</v>
      </c>
      <c r="AI20" s="128" t="str">
        <f t="shared" ca="1" si="10"/>
        <v/>
      </c>
    </row>
    <row r="21" spans="1:35" x14ac:dyDescent="0.25">
      <c r="A21" s="128" t="s">
        <v>428</v>
      </c>
      <c r="B21" s="128">
        <v>18</v>
      </c>
      <c r="C21" s="128" t="str">
        <f t="shared" si="3"/>
        <v>'Raw Hitter Web Query'!</v>
      </c>
      <c r="D21" s="128">
        <f t="shared" ca="1" si="4"/>
        <v>219</v>
      </c>
      <c r="E21" s="128"/>
      <c r="F21" s="133" t="str">
        <f t="shared" ca="1" si="5"/>
        <v/>
      </c>
      <c r="G21" s="129" t="str">
        <f t="shared" ca="1" si="5"/>
        <v/>
      </c>
      <c r="H21" s="129">
        <f t="shared" ca="1" si="11"/>
        <v>0</v>
      </c>
      <c r="I21" s="129">
        <f t="shared" ca="1" si="11"/>
        <v>0</v>
      </c>
      <c r="J21" s="129">
        <f t="shared" ca="1" si="11"/>
        <v>0</v>
      </c>
      <c r="K21" s="129">
        <f t="shared" ca="1" si="11"/>
        <v>0</v>
      </c>
      <c r="L21" s="129">
        <f t="shared" ca="1" si="11"/>
        <v>0</v>
      </c>
      <c r="M21" s="129">
        <f t="shared" ca="1" si="11"/>
        <v>0</v>
      </c>
      <c r="N21" s="129">
        <f t="shared" ca="1" si="11"/>
        <v>0</v>
      </c>
      <c r="O21" s="129">
        <f t="shared" ca="1" si="11"/>
        <v>0</v>
      </c>
      <c r="P21" s="129">
        <f t="shared" ca="1" si="11"/>
        <v>0</v>
      </c>
      <c r="Q21" s="129">
        <f t="shared" ca="1" si="11"/>
        <v>0</v>
      </c>
      <c r="R21" s="129">
        <f t="shared" ca="1" si="12"/>
        <v>0</v>
      </c>
      <c r="S21" s="129">
        <f t="shared" ca="1" si="12"/>
        <v>0</v>
      </c>
      <c r="T21" s="129">
        <f t="shared" ca="1" si="12"/>
        <v>0</v>
      </c>
      <c r="U21" s="129">
        <f t="shared" ca="1" si="12"/>
        <v>0</v>
      </c>
      <c r="V21" s="129">
        <f t="shared" ca="1" si="12"/>
        <v>0</v>
      </c>
      <c r="W21" s="129">
        <f t="shared" ca="1" si="12"/>
        <v>0</v>
      </c>
      <c r="X21" s="129">
        <f t="shared" ca="1" si="12"/>
        <v>0</v>
      </c>
      <c r="Y21" s="129">
        <f t="shared" ca="1" si="12"/>
        <v>0</v>
      </c>
      <c r="Z21" s="129">
        <f t="shared" ca="1" si="12"/>
        <v>0</v>
      </c>
      <c r="AA21" s="129">
        <f t="shared" ca="1" si="12"/>
        <v>0</v>
      </c>
      <c r="AC21" s="128" t="str">
        <f t="shared" ca="1" si="6"/>
        <v>NO</v>
      </c>
      <c r="AD21" s="128">
        <f t="shared" ca="1" si="2"/>
        <v>0</v>
      </c>
      <c r="AE21" s="128" t="str">
        <f ca="1">IF(AD21=0,"",COUNTIF($AD$6:$AD21,1))</f>
        <v/>
      </c>
      <c r="AF21" s="128" t="str">
        <f t="shared" ca="1" si="7"/>
        <v>YES</v>
      </c>
      <c r="AG21" s="128" t="str">
        <f t="shared" ca="1" si="8"/>
        <v>NO</v>
      </c>
      <c r="AH21" s="128" t="str">
        <f t="shared" ca="1" si="9"/>
        <v>NO</v>
      </c>
      <c r="AI21" s="128" t="str">
        <f t="shared" ca="1" si="10"/>
        <v/>
      </c>
    </row>
    <row r="22" spans="1:35" x14ac:dyDescent="0.25">
      <c r="A22" s="128" t="s">
        <v>428</v>
      </c>
      <c r="B22" s="128">
        <v>19</v>
      </c>
      <c r="C22" s="128" t="str">
        <f t="shared" si="3"/>
        <v>'Raw Hitter Web Query'!</v>
      </c>
      <c r="D22" s="128">
        <f t="shared" ca="1" si="4"/>
        <v>220</v>
      </c>
      <c r="E22" s="128"/>
      <c r="F22" s="133" t="str">
        <f t="shared" ca="1" si="5"/>
        <v/>
      </c>
      <c r="G22" s="129" t="str">
        <f t="shared" ca="1" si="5"/>
        <v/>
      </c>
      <c r="H22" s="129">
        <f t="shared" ca="1" si="11"/>
        <v>0</v>
      </c>
      <c r="I22" s="129">
        <f t="shared" ca="1" si="11"/>
        <v>0</v>
      </c>
      <c r="J22" s="129">
        <f t="shared" ca="1" si="11"/>
        <v>0</v>
      </c>
      <c r="K22" s="129">
        <f t="shared" ca="1" si="11"/>
        <v>0</v>
      </c>
      <c r="L22" s="129">
        <f t="shared" ca="1" si="11"/>
        <v>0</v>
      </c>
      <c r="M22" s="129">
        <f t="shared" ca="1" si="11"/>
        <v>0</v>
      </c>
      <c r="N22" s="129">
        <f t="shared" ca="1" si="11"/>
        <v>0</v>
      </c>
      <c r="O22" s="129">
        <f t="shared" ca="1" si="11"/>
        <v>0</v>
      </c>
      <c r="P22" s="129">
        <f t="shared" ca="1" si="11"/>
        <v>0</v>
      </c>
      <c r="Q22" s="129">
        <f t="shared" ca="1" si="11"/>
        <v>0</v>
      </c>
      <c r="R22" s="129">
        <f t="shared" ca="1" si="12"/>
        <v>0</v>
      </c>
      <c r="S22" s="129">
        <f t="shared" ca="1" si="12"/>
        <v>0</v>
      </c>
      <c r="T22" s="129">
        <f t="shared" ca="1" si="12"/>
        <v>0</v>
      </c>
      <c r="U22" s="129">
        <f t="shared" ca="1" si="12"/>
        <v>0</v>
      </c>
      <c r="V22" s="129">
        <f t="shared" ca="1" si="12"/>
        <v>0</v>
      </c>
      <c r="W22" s="129">
        <f t="shared" ca="1" si="12"/>
        <v>0</v>
      </c>
      <c r="X22" s="129">
        <f t="shared" ca="1" si="12"/>
        <v>0</v>
      </c>
      <c r="Y22" s="129">
        <f t="shared" ca="1" si="12"/>
        <v>0</v>
      </c>
      <c r="Z22" s="129">
        <f t="shared" ca="1" si="12"/>
        <v>0</v>
      </c>
      <c r="AA22" s="129">
        <f t="shared" ca="1" si="12"/>
        <v>0</v>
      </c>
      <c r="AC22" s="128" t="str">
        <f t="shared" ca="1" si="6"/>
        <v>NO</v>
      </c>
      <c r="AD22" s="128">
        <f t="shared" ca="1" si="2"/>
        <v>0</v>
      </c>
      <c r="AE22" s="128" t="str">
        <f ca="1">IF(AD22=0,"",COUNTIF($AD$6:$AD22,1))</f>
        <v/>
      </c>
      <c r="AF22" s="128" t="str">
        <f t="shared" ca="1" si="7"/>
        <v>YES</v>
      </c>
      <c r="AG22" s="128" t="str">
        <f t="shared" ca="1" si="8"/>
        <v>NO</v>
      </c>
      <c r="AH22" s="128" t="str">
        <f t="shared" ca="1" si="9"/>
        <v>NO</v>
      </c>
      <c r="AI22" s="128" t="str">
        <f t="shared" ca="1" si="10"/>
        <v/>
      </c>
    </row>
    <row r="23" spans="1:35" x14ac:dyDescent="0.25">
      <c r="A23" s="128" t="s">
        <v>428</v>
      </c>
      <c r="B23" s="128">
        <v>20</v>
      </c>
      <c r="C23" s="128" t="str">
        <f t="shared" si="3"/>
        <v>'Raw Hitter Web Query'!</v>
      </c>
      <c r="D23" s="128">
        <f t="shared" ca="1" si="4"/>
        <v>221</v>
      </c>
      <c r="E23" s="128"/>
      <c r="F23" s="133" t="str">
        <f t="shared" ca="1" si="5"/>
        <v/>
      </c>
      <c r="G23" s="129" t="str">
        <f t="shared" ca="1" si="5"/>
        <v/>
      </c>
      <c r="H23" s="129">
        <f t="shared" ca="1" si="11"/>
        <v>0</v>
      </c>
      <c r="I23" s="129">
        <f t="shared" ca="1" si="11"/>
        <v>0</v>
      </c>
      <c r="J23" s="129">
        <f t="shared" ca="1" si="11"/>
        <v>0</v>
      </c>
      <c r="K23" s="129">
        <f t="shared" ca="1" si="11"/>
        <v>0</v>
      </c>
      <c r="L23" s="129">
        <f t="shared" ca="1" si="11"/>
        <v>0</v>
      </c>
      <c r="M23" s="129">
        <f t="shared" ca="1" si="11"/>
        <v>0</v>
      </c>
      <c r="N23" s="129">
        <f t="shared" ca="1" si="11"/>
        <v>0</v>
      </c>
      <c r="O23" s="129">
        <f t="shared" ca="1" si="11"/>
        <v>0</v>
      </c>
      <c r="P23" s="129">
        <f t="shared" ca="1" si="11"/>
        <v>0</v>
      </c>
      <c r="Q23" s="129">
        <f t="shared" ca="1" si="11"/>
        <v>0</v>
      </c>
      <c r="R23" s="129">
        <f t="shared" ca="1" si="12"/>
        <v>0</v>
      </c>
      <c r="S23" s="129">
        <f t="shared" ca="1" si="12"/>
        <v>0</v>
      </c>
      <c r="T23" s="129">
        <f t="shared" ca="1" si="12"/>
        <v>0</v>
      </c>
      <c r="U23" s="129">
        <f t="shared" ca="1" si="12"/>
        <v>0</v>
      </c>
      <c r="V23" s="129">
        <f t="shared" ca="1" si="12"/>
        <v>0</v>
      </c>
      <c r="W23" s="129">
        <f t="shared" ca="1" si="12"/>
        <v>0</v>
      </c>
      <c r="X23" s="129">
        <f t="shared" ca="1" si="12"/>
        <v>0</v>
      </c>
      <c r="Y23" s="129">
        <f t="shared" ca="1" si="12"/>
        <v>0</v>
      </c>
      <c r="Z23" s="129">
        <f t="shared" ca="1" si="12"/>
        <v>0</v>
      </c>
      <c r="AA23" s="129">
        <f t="shared" ca="1" si="12"/>
        <v>0</v>
      </c>
      <c r="AC23" s="128" t="str">
        <f t="shared" ca="1" si="6"/>
        <v>NO</v>
      </c>
      <c r="AD23" s="128">
        <f t="shared" ca="1" si="2"/>
        <v>0</v>
      </c>
      <c r="AE23" s="128" t="str">
        <f ca="1">IF(AD23=0,"",COUNTIF($AD$6:$AD23,1))</f>
        <v/>
      </c>
      <c r="AF23" s="128" t="str">
        <f t="shared" ca="1" si="7"/>
        <v>YES</v>
      </c>
      <c r="AG23" s="128" t="str">
        <f t="shared" ca="1" si="8"/>
        <v>NO</v>
      </c>
      <c r="AH23" s="128" t="str">
        <f t="shared" ca="1" si="9"/>
        <v>NO</v>
      </c>
      <c r="AI23" s="128" t="str">
        <f t="shared" ca="1" si="10"/>
        <v/>
      </c>
    </row>
    <row r="24" spans="1:35" x14ac:dyDescent="0.25">
      <c r="A24" s="128" t="s">
        <v>428</v>
      </c>
      <c r="B24" s="128">
        <v>21</v>
      </c>
      <c r="C24" s="128" t="str">
        <f t="shared" si="3"/>
        <v>'Raw Hitter Web Query'!</v>
      </c>
      <c r="D24" s="128">
        <f t="shared" ca="1" si="4"/>
        <v>222</v>
      </c>
      <c r="E24" s="128"/>
      <c r="F24" s="133" t="str">
        <f t="shared" ca="1" si="5"/>
        <v/>
      </c>
      <c r="G24" s="129" t="str">
        <f t="shared" ca="1" si="5"/>
        <v/>
      </c>
      <c r="H24" s="129">
        <f t="shared" ca="1" si="11"/>
        <v>0</v>
      </c>
      <c r="I24" s="129">
        <f t="shared" ca="1" si="11"/>
        <v>0</v>
      </c>
      <c r="J24" s="129">
        <f t="shared" ca="1" si="11"/>
        <v>0</v>
      </c>
      <c r="K24" s="129">
        <f t="shared" ca="1" si="11"/>
        <v>0</v>
      </c>
      <c r="L24" s="129">
        <f t="shared" ca="1" si="11"/>
        <v>0</v>
      </c>
      <c r="M24" s="129">
        <f t="shared" ca="1" si="11"/>
        <v>0</v>
      </c>
      <c r="N24" s="129">
        <f t="shared" ca="1" si="11"/>
        <v>0</v>
      </c>
      <c r="O24" s="129">
        <f t="shared" ca="1" si="11"/>
        <v>0</v>
      </c>
      <c r="P24" s="129">
        <f t="shared" ca="1" si="11"/>
        <v>0</v>
      </c>
      <c r="Q24" s="129">
        <f t="shared" ca="1" si="11"/>
        <v>0</v>
      </c>
      <c r="R24" s="129">
        <f t="shared" ca="1" si="12"/>
        <v>0</v>
      </c>
      <c r="S24" s="129">
        <f t="shared" ca="1" si="12"/>
        <v>0</v>
      </c>
      <c r="T24" s="129">
        <f t="shared" ca="1" si="12"/>
        <v>0</v>
      </c>
      <c r="U24" s="129">
        <f t="shared" ca="1" si="12"/>
        <v>0</v>
      </c>
      <c r="V24" s="129">
        <f t="shared" ca="1" si="12"/>
        <v>0</v>
      </c>
      <c r="W24" s="129">
        <f t="shared" ca="1" si="12"/>
        <v>0</v>
      </c>
      <c r="X24" s="129">
        <f t="shared" ca="1" si="12"/>
        <v>0</v>
      </c>
      <c r="Y24" s="129">
        <f t="shared" ca="1" si="12"/>
        <v>0</v>
      </c>
      <c r="Z24" s="129">
        <f t="shared" ca="1" si="12"/>
        <v>0</v>
      </c>
      <c r="AA24" s="129">
        <f t="shared" ca="1" si="12"/>
        <v>0</v>
      </c>
      <c r="AC24" s="128" t="str">
        <f t="shared" ca="1" si="6"/>
        <v>NO</v>
      </c>
      <c r="AD24" s="128">
        <f t="shared" ca="1" si="2"/>
        <v>0</v>
      </c>
      <c r="AE24" s="128" t="str">
        <f ca="1">IF(AD24=0,"",COUNTIF($AD$6:$AD24,1))</f>
        <v/>
      </c>
      <c r="AF24" s="128" t="str">
        <f t="shared" ca="1" si="7"/>
        <v>YES</v>
      </c>
      <c r="AG24" s="128" t="str">
        <f t="shared" ca="1" si="8"/>
        <v>NO</v>
      </c>
      <c r="AH24" s="128" t="str">
        <f t="shared" ca="1" si="9"/>
        <v>NO</v>
      </c>
      <c r="AI24" s="128" t="str">
        <f t="shared" ca="1" si="10"/>
        <v/>
      </c>
    </row>
    <row r="25" spans="1:35" x14ac:dyDescent="0.25">
      <c r="A25" s="128" t="s">
        <v>428</v>
      </c>
      <c r="B25" s="128">
        <v>22</v>
      </c>
      <c r="C25" s="128" t="str">
        <f t="shared" si="3"/>
        <v>'Raw Hitter Web Query'!</v>
      </c>
      <c r="D25" s="128">
        <f t="shared" ca="1" si="4"/>
        <v>223</v>
      </c>
      <c r="E25" s="128"/>
      <c r="F25" s="133" t="str">
        <f t="shared" ca="1" si="5"/>
        <v/>
      </c>
      <c r="G25" s="129" t="str">
        <f t="shared" ca="1" si="5"/>
        <v/>
      </c>
      <c r="H25" s="129">
        <f t="shared" ca="1" si="11"/>
        <v>0</v>
      </c>
      <c r="I25" s="129">
        <f t="shared" ca="1" si="11"/>
        <v>0</v>
      </c>
      <c r="J25" s="129">
        <f t="shared" ca="1" si="11"/>
        <v>0</v>
      </c>
      <c r="K25" s="129">
        <f t="shared" ca="1" si="11"/>
        <v>0</v>
      </c>
      <c r="L25" s="129">
        <f t="shared" ca="1" si="11"/>
        <v>0</v>
      </c>
      <c r="M25" s="129">
        <f t="shared" ca="1" si="11"/>
        <v>0</v>
      </c>
      <c r="N25" s="129">
        <f t="shared" ca="1" si="11"/>
        <v>0</v>
      </c>
      <c r="O25" s="129">
        <f t="shared" ca="1" si="11"/>
        <v>0</v>
      </c>
      <c r="P25" s="129">
        <f t="shared" ca="1" si="11"/>
        <v>0</v>
      </c>
      <c r="Q25" s="129">
        <f t="shared" ca="1" si="11"/>
        <v>0</v>
      </c>
      <c r="R25" s="129">
        <f t="shared" ca="1" si="12"/>
        <v>0</v>
      </c>
      <c r="S25" s="129">
        <f t="shared" ca="1" si="12"/>
        <v>0</v>
      </c>
      <c r="T25" s="129">
        <f t="shared" ca="1" si="12"/>
        <v>0</v>
      </c>
      <c r="U25" s="129">
        <f t="shared" ca="1" si="12"/>
        <v>0</v>
      </c>
      <c r="V25" s="129">
        <f t="shared" ca="1" si="12"/>
        <v>0</v>
      </c>
      <c r="W25" s="129">
        <f t="shared" ca="1" si="12"/>
        <v>0</v>
      </c>
      <c r="X25" s="129">
        <f t="shared" ca="1" si="12"/>
        <v>0</v>
      </c>
      <c r="Y25" s="129">
        <f t="shared" ca="1" si="12"/>
        <v>0</v>
      </c>
      <c r="Z25" s="129">
        <f t="shared" ca="1" si="12"/>
        <v>0</v>
      </c>
      <c r="AA25" s="129">
        <f t="shared" ca="1" si="12"/>
        <v>0</v>
      </c>
      <c r="AC25" s="128" t="str">
        <f t="shared" ca="1" si="6"/>
        <v>NO</v>
      </c>
      <c r="AD25" s="128">
        <f t="shared" ca="1" si="2"/>
        <v>0</v>
      </c>
      <c r="AE25" s="128" t="str">
        <f ca="1">IF(AD25=0,"",COUNTIF($AD$6:$AD25,1))</f>
        <v/>
      </c>
      <c r="AF25" s="128" t="str">
        <f t="shared" ca="1" si="7"/>
        <v>YES</v>
      </c>
      <c r="AG25" s="128" t="str">
        <f t="shared" ca="1" si="8"/>
        <v>NO</v>
      </c>
      <c r="AH25" s="128" t="str">
        <f t="shared" ca="1" si="9"/>
        <v>NO</v>
      </c>
      <c r="AI25" s="128" t="str">
        <f t="shared" ca="1" si="10"/>
        <v/>
      </c>
    </row>
    <row r="26" spans="1:35" x14ac:dyDescent="0.25">
      <c r="A26" s="128" t="s">
        <v>428</v>
      </c>
      <c r="B26" s="128">
        <v>23</v>
      </c>
      <c r="C26" s="128" t="str">
        <f t="shared" si="3"/>
        <v>'Raw Hitter Web Query'!</v>
      </c>
      <c r="D26" s="128">
        <f t="shared" ca="1" si="4"/>
        <v>224</v>
      </c>
      <c r="E26" s="128"/>
      <c r="F26" s="133" t="str">
        <f t="shared" ca="1" si="5"/>
        <v/>
      </c>
      <c r="G26" s="129" t="str">
        <f t="shared" ca="1" si="5"/>
        <v/>
      </c>
      <c r="H26" s="129">
        <f t="shared" ref="H26:Q35" ca="1" si="13">IF($AH26="YES",IF(OR($AF26="YES"),0,IF($B26&lt;=$B$4,INDIRECT($C26&amp;H$4&amp;$D26),"")),IF(IFERROR(VLOOKUP($F26,$AI:$AI,1,FALSE),0)&gt;0,0,IF(OR($AF26="YES"),0,IF($B26&lt;=$B$4,INDIRECT($C26&amp;H$4&amp;$D26),""))))</f>
        <v>0</v>
      </c>
      <c r="I26" s="129">
        <f t="shared" ca="1" si="13"/>
        <v>0</v>
      </c>
      <c r="J26" s="129">
        <f t="shared" ca="1" si="13"/>
        <v>0</v>
      </c>
      <c r="K26" s="129">
        <f t="shared" ca="1" si="13"/>
        <v>0</v>
      </c>
      <c r="L26" s="129">
        <f t="shared" ca="1" si="13"/>
        <v>0</v>
      </c>
      <c r="M26" s="129">
        <f t="shared" ca="1" si="13"/>
        <v>0</v>
      </c>
      <c r="N26" s="129">
        <f t="shared" ca="1" si="13"/>
        <v>0</v>
      </c>
      <c r="O26" s="129">
        <f t="shared" ca="1" si="13"/>
        <v>0</v>
      </c>
      <c r="P26" s="129">
        <f t="shared" ca="1" si="13"/>
        <v>0</v>
      </c>
      <c r="Q26" s="129">
        <f t="shared" ca="1" si="13"/>
        <v>0</v>
      </c>
      <c r="R26" s="129">
        <f t="shared" ref="R26:AA35" ca="1" si="14">IF($AH26="YES",IF(OR($AF26="YES"),0,IF($B26&lt;=$B$4,INDIRECT($C26&amp;R$4&amp;$D26),"")),IF(IFERROR(VLOOKUP($F26,$AI:$AI,1,FALSE),0)&gt;0,0,IF(OR($AF26="YES"),0,IF($B26&lt;=$B$4,INDIRECT($C26&amp;R$4&amp;$D26),""))))</f>
        <v>0</v>
      </c>
      <c r="S26" s="129">
        <f t="shared" ca="1" si="14"/>
        <v>0</v>
      </c>
      <c r="T26" s="129">
        <f t="shared" ca="1" si="14"/>
        <v>0</v>
      </c>
      <c r="U26" s="129">
        <f t="shared" ca="1" si="14"/>
        <v>0</v>
      </c>
      <c r="V26" s="129">
        <f t="shared" ca="1" si="14"/>
        <v>0</v>
      </c>
      <c r="W26" s="129">
        <f t="shared" ca="1" si="14"/>
        <v>0</v>
      </c>
      <c r="X26" s="129">
        <f t="shared" ca="1" si="14"/>
        <v>0</v>
      </c>
      <c r="Y26" s="129">
        <f t="shared" ca="1" si="14"/>
        <v>0</v>
      </c>
      <c r="Z26" s="129">
        <f t="shared" ca="1" si="14"/>
        <v>0</v>
      </c>
      <c r="AA26" s="129">
        <f t="shared" ca="1" si="14"/>
        <v>0</v>
      </c>
      <c r="AC26" s="128" t="str">
        <f t="shared" ca="1" si="6"/>
        <v>NO</v>
      </c>
      <c r="AD26" s="128">
        <f t="shared" ca="1" si="2"/>
        <v>0</v>
      </c>
      <c r="AE26" s="128" t="str">
        <f ca="1">IF(AD26=0,"",COUNTIF($AD$6:$AD26,1))</f>
        <v/>
      </c>
      <c r="AF26" s="128" t="str">
        <f t="shared" ca="1" si="7"/>
        <v>YES</v>
      </c>
      <c r="AG26" s="128" t="str">
        <f t="shared" ca="1" si="8"/>
        <v>NO</v>
      </c>
      <c r="AH26" s="128" t="str">
        <f t="shared" ca="1" si="9"/>
        <v>NO</v>
      </c>
      <c r="AI26" s="128" t="str">
        <f t="shared" ca="1" si="10"/>
        <v/>
      </c>
    </row>
    <row r="27" spans="1:35" x14ac:dyDescent="0.25">
      <c r="A27" s="128" t="s">
        <v>428</v>
      </c>
      <c r="B27" s="128">
        <v>24</v>
      </c>
      <c r="C27" s="128" t="str">
        <f t="shared" si="3"/>
        <v>'Raw Hitter Web Query'!</v>
      </c>
      <c r="D27" s="128">
        <f t="shared" ca="1" si="4"/>
        <v>225</v>
      </c>
      <c r="E27" s="128"/>
      <c r="F27" s="133" t="str">
        <f t="shared" ca="1" si="5"/>
        <v/>
      </c>
      <c r="G27" s="129" t="str">
        <f t="shared" ca="1" si="5"/>
        <v/>
      </c>
      <c r="H27" s="129">
        <f t="shared" ca="1" si="13"/>
        <v>0</v>
      </c>
      <c r="I27" s="129">
        <f t="shared" ca="1" si="13"/>
        <v>0</v>
      </c>
      <c r="J27" s="129">
        <f t="shared" ca="1" si="13"/>
        <v>0</v>
      </c>
      <c r="K27" s="129">
        <f t="shared" ca="1" si="13"/>
        <v>0</v>
      </c>
      <c r="L27" s="129">
        <f t="shared" ca="1" si="13"/>
        <v>0</v>
      </c>
      <c r="M27" s="129">
        <f t="shared" ca="1" si="13"/>
        <v>0</v>
      </c>
      <c r="N27" s="129">
        <f t="shared" ca="1" si="13"/>
        <v>0</v>
      </c>
      <c r="O27" s="129">
        <f t="shared" ca="1" si="13"/>
        <v>0</v>
      </c>
      <c r="P27" s="129">
        <f t="shared" ca="1" si="13"/>
        <v>0</v>
      </c>
      <c r="Q27" s="129">
        <f t="shared" ca="1" si="13"/>
        <v>0</v>
      </c>
      <c r="R27" s="129">
        <f t="shared" ca="1" si="14"/>
        <v>0</v>
      </c>
      <c r="S27" s="129">
        <f t="shared" ca="1" si="14"/>
        <v>0</v>
      </c>
      <c r="T27" s="129">
        <f t="shared" ca="1" si="14"/>
        <v>0</v>
      </c>
      <c r="U27" s="129">
        <f t="shared" ca="1" si="14"/>
        <v>0</v>
      </c>
      <c r="V27" s="129">
        <f t="shared" ca="1" si="14"/>
        <v>0</v>
      </c>
      <c r="W27" s="129">
        <f t="shared" ca="1" si="14"/>
        <v>0</v>
      </c>
      <c r="X27" s="129">
        <f t="shared" ca="1" si="14"/>
        <v>0</v>
      </c>
      <c r="Y27" s="129">
        <f t="shared" ca="1" si="14"/>
        <v>0</v>
      </c>
      <c r="Z27" s="129">
        <f t="shared" ca="1" si="14"/>
        <v>0</v>
      </c>
      <c r="AA27" s="129">
        <f t="shared" ca="1" si="14"/>
        <v>0</v>
      </c>
      <c r="AC27" s="128" t="str">
        <f ca="1">IF(IFERROR(FIND("(A",G27,1),0)&gt;0,"YES",IF(IFERROR(FIND("(R",G27,1),0)&gt;0,"YES","NO"))</f>
        <v>NO</v>
      </c>
      <c r="AD27" s="128">
        <f t="shared" ca="1" si="2"/>
        <v>0</v>
      </c>
      <c r="AE27" s="128" t="str">
        <f ca="1">IF(AD27=0,"",COUNTIF($AD$6:$AD27,1))</f>
        <v/>
      </c>
      <c r="AF27" s="128" t="str">
        <f ca="1">IF(F27&amp;G27=F26&amp;G26,"YES","NO")</f>
        <v>YES</v>
      </c>
      <c r="AG27" s="128" t="str">
        <f ca="1">IF(G27="Average","YES","NO")</f>
        <v>NO</v>
      </c>
      <c r="AH27" s="128" t="str">
        <f ca="1">IF(ISNUMBER(INT(LEFT(G27,1)))=TRUE,"YES","NO")</f>
        <v>NO</v>
      </c>
      <c r="AI27" s="128" t="str">
        <f ca="1">IF(AH27="YES",F27,"")</f>
        <v/>
      </c>
    </row>
    <row r="28" spans="1:35" x14ac:dyDescent="0.25">
      <c r="A28" s="128" t="s">
        <v>428</v>
      </c>
      <c r="B28" s="128">
        <v>25</v>
      </c>
      <c r="C28" s="128" t="str">
        <f t="shared" si="3"/>
        <v>'Raw Hitter Web Query'!</v>
      </c>
      <c r="D28" s="128">
        <f t="shared" ca="1" si="4"/>
        <v>226</v>
      </c>
      <c r="E28" s="128"/>
      <c r="F28" s="133" t="str">
        <f t="shared" ca="1" si="5"/>
        <v/>
      </c>
      <c r="G28" s="129" t="str">
        <f t="shared" ca="1" si="5"/>
        <v/>
      </c>
      <c r="H28" s="129">
        <f t="shared" ca="1" si="13"/>
        <v>0</v>
      </c>
      <c r="I28" s="129">
        <f t="shared" ca="1" si="13"/>
        <v>0</v>
      </c>
      <c r="J28" s="129">
        <f t="shared" ca="1" si="13"/>
        <v>0</v>
      </c>
      <c r="K28" s="129">
        <f t="shared" ca="1" si="13"/>
        <v>0</v>
      </c>
      <c r="L28" s="129">
        <f t="shared" ca="1" si="13"/>
        <v>0</v>
      </c>
      <c r="M28" s="129">
        <f t="shared" ca="1" si="13"/>
        <v>0</v>
      </c>
      <c r="N28" s="129">
        <f t="shared" ca="1" si="13"/>
        <v>0</v>
      </c>
      <c r="O28" s="129">
        <f t="shared" ca="1" si="13"/>
        <v>0</v>
      </c>
      <c r="P28" s="129">
        <f t="shared" ca="1" si="13"/>
        <v>0</v>
      </c>
      <c r="Q28" s="129">
        <f t="shared" ca="1" si="13"/>
        <v>0</v>
      </c>
      <c r="R28" s="129">
        <f t="shared" ca="1" si="14"/>
        <v>0</v>
      </c>
      <c r="S28" s="129">
        <f t="shared" ca="1" si="14"/>
        <v>0</v>
      </c>
      <c r="T28" s="129">
        <f t="shared" ca="1" si="14"/>
        <v>0</v>
      </c>
      <c r="U28" s="129">
        <f t="shared" ca="1" si="14"/>
        <v>0</v>
      </c>
      <c r="V28" s="129">
        <f t="shared" ca="1" si="14"/>
        <v>0</v>
      </c>
      <c r="W28" s="129">
        <f t="shared" ca="1" si="14"/>
        <v>0</v>
      </c>
      <c r="X28" s="129">
        <f t="shared" ca="1" si="14"/>
        <v>0</v>
      </c>
      <c r="Y28" s="129">
        <f t="shared" ca="1" si="14"/>
        <v>0</v>
      </c>
      <c r="Z28" s="129">
        <f t="shared" ca="1" si="14"/>
        <v>0</v>
      </c>
      <c r="AA28" s="129">
        <f t="shared" ca="1" si="14"/>
        <v>0</v>
      </c>
      <c r="AC28" s="128" t="str">
        <f t="shared" ca="1" si="6"/>
        <v>NO</v>
      </c>
      <c r="AD28" s="128">
        <f t="shared" ca="1" si="2"/>
        <v>0</v>
      </c>
      <c r="AE28" s="128" t="str">
        <f ca="1">IF(AD28=0,"",COUNTIF($AD$6:$AD28,1))</f>
        <v/>
      </c>
      <c r="AF28" s="128" t="str">
        <f ca="1">IF(F28&amp;G28=F27&amp;G27,"YES","NO")</f>
        <v>YES</v>
      </c>
      <c r="AG28" s="128" t="str">
        <f t="shared" ca="1" si="8"/>
        <v>NO</v>
      </c>
      <c r="AH28" s="128" t="str">
        <f t="shared" ca="1" si="9"/>
        <v>NO</v>
      </c>
      <c r="AI28" s="128" t="str">
        <f ca="1">IF(AH28="YES",F28,"")</f>
        <v/>
      </c>
    </row>
    <row r="29" spans="1:35" x14ac:dyDescent="0.25">
      <c r="A29" s="128" t="s">
        <v>428</v>
      </c>
      <c r="B29" s="128">
        <v>26</v>
      </c>
      <c r="C29" s="128" t="str">
        <f t="shared" si="3"/>
        <v>'Raw Hitter Web Query'!</v>
      </c>
      <c r="D29" s="128">
        <f t="shared" ca="1" si="4"/>
        <v>227</v>
      </c>
      <c r="E29" s="128"/>
      <c r="F29" s="133" t="str">
        <f t="shared" ca="1" si="5"/>
        <v/>
      </c>
      <c r="G29" s="129" t="str">
        <f t="shared" ca="1" si="5"/>
        <v/>
      </c>
      <c r="H29" s="129">
        <f t="shared" ca="1" si="13"/>
        <v>0</v>
      </c>
      <c r="I29" s="129">
        <f t="shared" ca="1" si="13"/>
        <v>0</v>
      </c>
      <c r="J29" s="129">
        <f t="shared" ca="1" si="13"/>
        <v>0</v>
      </c>
      <c r="K29" s="129">
        <f t="shared" ca="1" si="13"/>
        <v>0</v>
      </c>
      <c r="L29" s="129">
        <f t="shared" ca="1" si="13"/>
        <v>0</v>
      </c>
      <c r="M29" s="129">
        <f t="shared" ca="1" si="13"/>
        <v>0</v>
      </c>
      <c r="N29" s="129">
        <f t="shared" ca="1" si="13"/>
        <v>0</v>
      </c>
      <c r="O29" s="129">
        <f t="shared" ca="1" si="13"/>
        <v>0</v>
      </c>
      <c r="P29" s="129">
        <f t="shared" ca="1" si="13"/>
        <v>0</v>
      </c>
      <c r="Q29" s="129">
        <f t="shared" ca="1" si="13"/>
        <v>0</v>
      </c>
      <c r="R29" s="129">
        <f t="shared" ca="1" si="14"/>
        <v>0</v>
      </c>
      <c r="S29" s="129">
        <f t="shared" ca="1" si="14"/>
        <v>0</v>
      </c>
      <c r="T29" s="129">
        <f t="shared" ca="1" si="14"/>
        <v>0</v>
      </c>
      <c r="U29" s="129">
        <f t="shared" ca="1" si="14"/>
        <v>0</v>
      </c>
      <c r="V29" s="129">
        <f t="shared" ca="1" si="14"/>
        <v>0</v>
      </c>
      <c r="W29" s="129">
        <f t="shared" ca="1" si="14"/>
        <v>0</v>
      </c>
      <c r="X29" s="129">
        <f t="shared" ca="1" si="14"/>
        <v>0</v>
      </c>
      <c r="Y29" s="129">
        <f t="shared" ca="1" si="14"/>
        <v>0</v>
      </c>
      <c r="Z29" s="129">
        <f t="shared" ca="1" si="14"/>
        <v>0</v>
      </c>
      <c r="AA29" s="129">
        <f t="shared" ca="1" si="14"/>
        <v>0</v>
      </c>
      <c r="AC29" s="128" t="str">
        <f t="shared" ca="1" si="6"/>
        <v>NO</v>
      </c>
      <c r="AD29" s="128">
        <f t="shared" ca="1" si="2"/>
        <v>0</v>
      </c>
      <c r="AE29" s="128" t="str">
        <f ca="1">IF(AD29=0,"",COUNTIF($AD$6:$AD29,1))</f>
        <v/>
      </c>
      <c r="AF29" s="128" t="str">
        <f t="shared" ref="AF29:AF42" ca="1" si="15">IF(F29&amp;G29=F28&amp;G28,"YES","NO")</f>
        <v>YES</v>
      </c>
      <c r="AG29" s="128" t="str">
        <f t="shared" ca="1" si="8"/>
        <v>NO</v>
      </c>
      <c r="AH29" s="128" t="str">
        <f t="shared" ca="1" si="9"/>
        <v>NO</v>
      </c>
      <c r="AI29" s="128" t="str">
        <f t="shared" ca="1" si="10"/>
        <v/>
      </c>
    </row>
    <row r="30" spans="1:35" x14ac:dyDescent="0.25">
      <c r="A30" s="128" t="s">
        <v>428</v>
      </c>
      <c r="B30" s="128">
        <v>27</v>
      </c>
      <c r="C30" s="128" t="str">
        <f t="shared" si="3"/>
        <v>'Raw Hitter Web Query'!</v>
      </c>
      <c r="D30" s="128">
        <f t="shared" ca="1" si="4"/>
        <v>228</v>
      </c>
      <c r="E30" s="128"/>
      <c r="F30" s="133" t="str">
        <f t="shared" ca="1" si="5"/>
        <v/>
      </c>
      <c r="G30" s="129" t="str">
        <f t="shared" ca="1" si="5"/>
        <v/>
      </c>
      <c r="H30" s="129">
        <f t="shared" ca="1" si="13"/>
        <v>0</v>
      </c>
      <c r="I30" s="129">
        <f t="shared" ca="1" si="13"/>
        <v>0</v>
      </c>
      <c r="J30" s="129">
        <f t="shared" ca="1" si="13"/>
        <v>0</v>
      </c>
      <c r="K30" s="129">
        <f t="shared" ca="1" si="13"/>
        <v>0</v>
      </c>
      <c r="L30" s="129">
        <f t="shared" ca="1" si="13"/>
        <v>0</v>
      </c>
      <c r="M30" s="129">
        <f t="shared" ca="1" si="13"/>
        <v>0</v>
      </c>
      <c r="N30" s="129">
        <f t="shared" ca="1" si="13"/>
        <v>0</v>
      </c>
      <c r="O30" s="129">
        <f t="shared" ca="1" si="13"/>
        <v>0</v>
      </c>
      <c r="P30" s="129">
        <f t="shared" ca="1" si="13"/>
        <v>0</v>
      </c>
      <c r="Q30" s="129">
        <f t="shared" ca="1" si="13"/>
        <v>0</v>
      </c>
      <c r="R30" s="129">
        <f t="shared" ca="1" si="14"/>
        <v>0</v>
      </c>
      <c r="S30" s="129">
        <f t="shared" ca="1" si="14"/>
        <v>0</v>
      </c>
      <c r="T30" s="129">
        <f t="shared" ca="1" si="14"/>
        <v>0</v>
      </c>
      <c r="U30" s="129">
        <f t="shared" ca="1" si="14"/>
        <v>0</v>
      </c>
      <c r="V30" s="129">
        <f t="shared" ca="1" si="14"/>
        <v>0</v>
      </c>
      <c r="W30" s="129">
        <f t="shared" ca="1" si="14"/>
        <v>0</v>
      </c>
      <c r="X30" s="129">
        <f t="shared" ca="1" si="14"/>
        <v>0</v>
      </c>
      <c r="Y30" s="129">
        <f t="shared" ca="1" si="14"/>
        <v>0</v>
      </c>
      <c r="Z30" s="129">
        <f t="shared" ca="1" si="14"/>
        <v>0</v>
      </c>
      <c r="AA30" s="129">
        <f t="shared" ca="1" si="14"/>
        <v>0</v>
      </c>
      <c r="AC30" s="128" t="str">
        <f t="shared" ca="1" si="6"/>
        <v>NO</v>
      </c>
      <c r="AD30" s="128">
        <f t="shared" ca="1" si="2"/>
        <v>0</v>
      </c>
      <c r="AE30" s="128" t="str">
        <f ca="1">IF(AD30=0,"",COUNTIF($AD$6:$AD30,1))</f>
        <v/>
      </c>
      <c r="AF30" s="128" t="str">
        <f t="shared" ca="1" si="15"/>
        <v>YES</v>
      </c>
      <c r="AG30" s="128" t="str">
        <f t="shared" ca="1" si="8"/>
        <v>NO</v>
      </c>
      <c r="AH30" s="128" t="str">
        <f t="shared" ca="1" si="9"/>
        <v>NO</v>
      </c>
      <c r="AI30" s="128" t="str">
        <f t="shared" ca="1" si="10"/>
        <v/>
      </c>
    </row>
    <row r="31" spans="1:35" x14ac:dyDescent="0.25">
      <c r="A31" s="128" t="s">
        <v>428</v>
      </c>
      <c r="B31" s="128">
        <v>28</v>
      </c>
      <c r="C31" s="128" t="str">
        <f t="shared" si="3"/>
        <v>'Raw Hitter Web Query'!</v>
      </c>
      <c r="D31" s="128">
        <f t="shared" ca="1" si="4"/>
        <v>229</v>
      </c>
      <c r="E31" s="128"/>
      <c r="F31" s="133" t="str">
        <f t="shared" ca="1" si="5"/>
        <v/>
      </c>
      <c r="G31" s="129" t="str">
        <f t="shared" ca="1" si="5"/>
        <v/>
      </c>
      <c r="H31" s="129">
        <f t="shared" ca="1" si="13"/>
        <v>0</v>
      </c>
      <c r="I31" s="129">
        <f t="shared" ca="1" si="13"/>
        <v>0</v>
      </c>
      <c r="J31" s="129">
        <f t="shared" ca="1" si="13"/>
        <v>0</v>
      </c>
      <c r="K31" s="129">
        <f t="shared" ca="1" si="13"/>
        <v>0</v>
      </c>
      <c r="L31" s="129">
        <f t="shared" ca="1" si="13"/>
        <v>0</v>
      </c>
      <c r="M31" s="129">
        <f t="shared" ca="1" si="13"/>
        <v>0</v>
      </c>
      <c r="N31" s="129">
        <f t="shared" ca="1" si="13"/>
        <v>0</v>
      </c>
      <c r="O31" s="129">
        <f t="shared" ca="1" si="13"/>
        <v>0</v>
      </c>
      <c r="P31" s="129">
        <f t="shared" ca="1" si="13"/>
        <v>0</v>
      </c>
      <c r="Q31" s="129">
        <f t="shared" ca="1" si="13"/>
        <v>0</v>
      </c>
      <c r="R31" s="129">
        <f t="shared" ca="1" si="14"/>
        <v>0</v>
      </c>
      <c r="S31" s="129">
        <f t="shared" ca="1" si="14"/>
        <v>0</v>
      </c>
      <c r="T31" s="129">
        <f t="shared" ca="1" si="14"/>
        <v>0</v>
      </c>
      <c r="U31" s="129">
        <f t="shared" ca="1" si="14"/>
        <v>0</v>
      </c>
      <c r="V31" s="129">
        <f t="shared" ca="1" si="14"/>
        <v>0</v>
      </c>
      <c r="W31" s="129">
        <f t="shared" ca="1" si="14"/>
        <v>0</v>
      </c>
      <c r="X31" s="129">
        <f t="shared" ca="1" si="14"/>
        <v>0</v>
      </c>
      <c r="Y31" s="129">
        <f t="shared" ca="1" si="14"/>
        <v>0</v>
      </c>
      <c r="Z31" s="129">
        <f t="shared" ca="1" si="14"/>
        <v>0</v>
      </c>
      <c r="AA31" s="129">
        <f t="shared" ca="1" si="14"/>
        <v>0</v>
      </c>
      <c r="AC31" s="128" t="str">
        <f t="shared" ca="1" si="6"/>
        <v>NO</v>
      </c>
      <c r="AD31" s="128">
        <f t="shared" ca="1" si="2"/>
        <v>0</v>
      </c>
      <c r="AE31" s="128" t="str">
        <f ca="1">IF(AD31=0,"",COUNTIF($AD$6:$AD31,1))</f>
        <v/>
      </c>
      <c r="AF31" s="128" t="str">
        <f t="shared" ca="1" si="15"/>
        <v>YES</v>
      </c>
      <c r="AG31" s="128" t="str">
        <f t="shared" ca="1" si="8"/>
        <v>NO</v>
      </c>
      <c r="AH31" s="128" t="str">
        <f t="shared" ca="1" si="9"/>
        <v>NO</v>
      </c>
      <c r="AI31" s="128" t="str">
        <f t="shared" ca="1" si="10"/>
        <v/>
      </c>
    </row>
    <row r="32" spans="1:35" x14ac:dyDescent="0.25">
      <c r="A32" s="128" t="s">
        <v>428</v>
      </c>
      <c r="B32" s="128">
        <v>29</v>
      </c>
      <c r="C32" s="128" t="str">
        <f t="shared" si="3"/>
        <v>'Raw Hitter Web Query'!</v>
      </c>
      <c r="D32" s="128">
        <f t="shared" ca="1" si="4"/>
        <v>230</v>
      </c>
      <c r="E32" s="128"/>
      <c r="F32" s="133" t="str">
        <f t="shared" ca="1" si="5"/>
        <v/>
      </c>
      <c r="G32" s="129" t="str">
        <f t="shared" ca="1" si="5"/>
        <v/>
      </c>
      <c r="H32" s="129">
        <f t="shared" ca="1" si="13"/>
        <v>0</v>
      </c>
      <c r="I32" s="129">
        <f t="shared" ca="1" si="13"/>
        <v>0</v>
      </c>
      <c r="J32" s="129">
        <f t="shared" ca="1" si="13"/>
        <v>0</v>
      </c>
      <c r="K32" s="129">
        <f t="shared" ca="1" si="13"/>
        <v>0</v>
      </c>
      <c r="L32" s="129">
        <f t="shared" ca="1" si="13"/>
        <v>0</v>
      </c>
      <c r="M32" s="129">
        <f t="shared" ca="1" si="13"/>
        <v>0</v>
      </c>
      <c r="N32" s="129">
        <f t="shared" ca="1" si="13"/>
        <v>0</v>
      </c>
      <c r="O32" s="129">
        <f t="shared" ca="1" si="13"/>
        <v>0</v>
      </c>
      <c r="P32" s="129">
        <f t="shared" ca="1" si="13"/>
        <v>0</v>
      </c>
      <c r="Q32" s="129">
        <f t="shared" ca="1" si="13"/>
        <v>0</v>
      </c>
      <c r="R32" s="129">
        <f t="shared" ca="1" si="14"/>
        <v>0</v>
      </c>
      <c r="S32" s="129">
        <f t="shared" ca="1" si="14"/>
        <v>0</v>
      </c>
      <c r="T32" s="129">
        <f t="shared" ca="1" si="14"/>
        <v>0</v>
      </c>
      <c r="U32" s="129">
        <f t="shared" ca="1" si="14"/>
        <v>0</v>
      </c>
      <c r="V32" s="129">
        <f t="shared" ca="1" si="14"/>
        <v>0</v>
      </c>
      <c r="W32" s="129">
        <f t="shared" ca="1" si="14"/>
        <v>0</v>
      </c>
      <c r="X32" s="129">
        <f t="shared" ca="1" si="14"/>
        <v>0</v>
      </c>
      <c r="Y32" s="129">
        <f t="shared" ca="1" si="14"/>
        <v>0</v>
      </c>
      <c r="Z32" s="129">
        <f t="shared" ca="1" si="14"/>
        <v>0</v>
      </c>
      <c r="AA32" s="129">
        <f t="shared" ca="1" si="14"/>
        <v>0</v>
      </c>
      <c r="AC32" s="128" t="str">
        <f t="shared" ca="1" si="6"/>
        <v>NO</v>
      </c>
      <c r="AD32" s="128">
        <f t="shared" ca="1" si="2"/>
        <v>0</v>
      </c>
      <c r="AE32" s="128" t="str">
        <f ca="1">IF(AD32=0,"",COUNTIF($AD$6:$AD32,1))</f>
        <v/>
      </c>
      <c r="AF32" s="128" t="str">
        <f t="shared" ca="1" si="15"/>
        <v>YES</v>
      </c>
      <c r="AG32" s="128" t="str">
        <f t="shared" ca="1" si="8"/>
        <v>NO</v>
      </c>
      <c r="AH32" s="128" t="str">
        <f t="shared" ca="1" si="9"/>
        <v>NO</v>
      </c>
      <c r="AI32" s="128" t="str">
        <f t="shared" ca="1" si="10"/>
        <v/>
      </c>
    </row>
    <row r="33" spans="1:35" x14ac:dyDescent="0.25">
      <c r="A33" s="128" t="s">
        <v>428</v>
      </c>
      <c r="B33" s="128">
        <v>30</v>
      </c>
      <c r="C33" s="128" t="str">
        <f t="shared" si="3"/>
        <v>'Raw Hitter Web Query'!</v>
      </c>
      <c r="D33" s="128">
        <f t="shared" ca="1" si="4"/>
        <v>231</v>
      </c>
      <c r="E33" s="128"/>
      <c r="F33" s="133" t="str">
        <f t="shared" ca="1" si="5"/>
        <v/>
      </c>
      <c r="G33" s="129" t="str">
        <f t="shared" ca="1" si="5"/>
        <v/>
      </c>
      <c r="H33" s="129">
        <f t="shared" ca="1" si="13"/>
        <v>0</v>
      </c>
      <c r="I33" s="129">
        <f t="shared" ca="1" si="13"/>
        <v>0</v>
      </c>
      <c r="J33" s="129">
        <f t="shared" ca="1" si="13"/>
        <v>0</v>
      </c>
      <c r="K33" s="129">
        <f t="shared" ca="1" si="13"/>
        <v>0</v>
      </c>
      <c r="L33" s="129">
        <f t="shared" ca="1" si="13"/>
        <v>0</v>
      </c>
      <c r="M33" s="129">
        <f t="shared" ca="1" si="13"/>
        <v>0</v>
      </c>
      <c r="N33" s="129">
        <f t="shared" ca="1" si="13"/>
        <v>0</v>
      </c>
      <c r="O33" s="129">
        <f t="shared" ca="1" si="13"/>
        <v>0</v>
      </c>
      <c r="P33" s="129">
        <f t="shared" ca="1" si="13"/>
        <v>0</v>
      </c>
      <c r="Q33" s="129">
        <f t="shared" ca="1" si="13"/>
        <v>0</v>
      </c>
      <c r="R33" s="129">
        <f t="shared" ca="1" si="14"/>
        <v>0</v>
      </c>
      <c r="S33" s="129">
        <f t="shared" ca="1" si="14"/>
        <v>0</v>
      </c>
      <c r="T33" s="129">
        <f t="shared" ca="1" si="14"/>
        <v>0</v>
      </c>
      <c r="U33" s="129">
        <f t="shared" ca="1" si="14"/>
        <v>0</v>
      </c>
      <c r="V33" s="129">
        <f t="shared" ca="1" si="14"/>
        <v>0</v>
      </c>
      <c r="W33" s="129">
        <f t="shared" ca="1" si="14"/>
        <v>0</v>
      </c>
      <c r="X33" s="129">
        <f t="shared" ca="1" si="14"/>
        <v>0</v>
      </c>
      <c r="Y33" s="129">
        <f t="shared" ca="1" si="14"/>
        <v>0</v>
      </c>
      <c r="Z33" s="129">
        <f t="shared" ca="1" si="14"/>
        <v>0</v>
      </c>
      <c r="AA33" s="129">
        <f t="shared" ca="1" si="14"/>
        <v>0</v>
      </c>
      <c r="AC33" s="128" t="str">
        <f t="shared" ca="1" si="6"/>
        <v>NO</v>
      </c>
      <c r="AD33" s="128">
        <f t="shared" ca="1" si="2"/>
        <v>0</v>
      </c>
      <c r="AE33" s="128" t="str">
        <f ca="1">IF(AD33=0,"",COUNTIF($AD$6:$AD33,1))</f>
        <v/>
      </c>
      <c r="AF33" s="128" t="str">
        <f t="shared" ca="1" si="15"/>
        <v>YES</v>
      </c>
      <c r="AG33" s="128" t="str">
        <f t="shared" ca="1" si="8"/>
        <v>NO</v>
      </c>
      <c r="AH33" s="128" t="str">
        <f t="shared" ca="1" si="9"/>
        <v>NO</v>
      </c>
      <c r="AI33" s="128" t="str">
        <f t="shared" ca="1" si="10"/>
        <v/>
      </c>
    </row>
    <row r="34" spans="1:35" x14ac:dyDescent="0.25">
      <c r="A34" s="128" t="s">
        <v>428</v>
      </c>
      <c r="B34" s="128">
        <v>31</v>
      </c>
      <c r="C34" s="128" t="str">
        <f t="shared" si="3"/>
        <v>'Raw Hitter Web Query'!</v>
      </c>
      <c r="D34" s="128">
        <f t="shared" ca="1" si="4"/>
        <v>232</v>
      </c>
      <c r="E34" s="128"/>
      <c r="F34" s="133" t="str">
        <f t="shared" ca="1" si="5"/>
        <v/>
      </c>
      <c r="G34" s="129" t="str">
        <f t="shared" ca="1" si="5"/>
        <v/>
      </c>
      <c r="H34" s="129">
        <f t="shared" ca="1" si="13"/>
        <v>0</v>
      </c>
      <c r="I34" s="129">
        <f t="shared" ca="1" si="13"/>
        <v>0</v>
      </c>
      <c r="J34" s="129">
        <f t="shared" ca="1" si="13"/>
        <v>0</v>
      </c>
      <c r="K34" s="129">
        <f t="shared" ca="1" si="13"/>
        <v>0</v>
      </c>
      <c r="L34" s="129">
        <f t="shared" ca="1" si="13"/>
        <v>0</v>
      </c>
      <c r="M34" s="129">
        <f t="shared" ca="1" si="13"/>
        <v>0</v>
      </c>
      <c r="N34" s="129">
        <f t="shared" ca="1" si="13"/>
        <v>0</v>
      </c>
      <c r="O34" s="129">
        <f t="shared" ca="1" si="13"/>
        <v>0</v>
      </c>
      <c r="P34" s="129">
        <f t="shared" ca="1" si="13"/>
        <v>0</v>
      </c>
      <c r="Q34" s="129">
        <f t="shared" ca="1" si="13"/>
        <v>0</v>
      </c>
      <c r="R34" s="129">
        <f t="shared" ca="1" si="14"/>
        <v>0</v>
      </c>
      <c r="S34" s="129">
        <f t="shared" ca="1" si="14"/>
        <v>0</v>
      </c>
      <c r="T34" s="129">
        <f t="shared" ca="1" si="14"/>
        <v>0</v>
      </c>
      <c r="U34" s="129">
        <f t="shared" ca="1" si="14"/>
        <v>0</v>
      </c>
      <c r="V34" s="129">
        <f t="shared" ca="1" si="14"/>
        <v>0</v>
      </c>
      <c r="W34" s="129">
        <f t="shared" ca="1" si="14"/>
        <v>0</v>
      </c>
      <c r="X34" s="129">
        <f t="shared" ca="1" si="14"/>
        <v>0</v>
      </c>
      <c r="Y34" s="129">
        <f t="shared" ca="1" si="14"/>
        <v>0</v>
      </c>
      <c r="Z34" s="129">
        <f t="shared" ca="1" si="14"/>
        <v>0</v>
      </c>
      <c r="AA34" s="129">
        <f t="shared" ca="1" si="14"/>
        <v>0</v>
      </c>
      <c r="AC34" s="128" t="str">
        <f t="shared" ca="1" si="6"/>
        <v>NO</v>
      </c>
      <c r="AD34" s="128">
        <f t="shared" ca="1" si="2"/>
        <v>0</v>
      </c>
      <c r="AE34" s="128" t="str">
        <f ca="1">IF(AD34=0,"",COUNTIF($AD$6:$AD34,1))</f>
        <v/>
      </c>
      <c r="AF34" s="128" t="str">
        <f t="shared" ca="1" si="15"/>
        <v>YES</v>
      </c>
      <c r="AG34" s="128" t="str">
        <f t="shared" ca="1" si="8"/>
        <v>NO</v>
      </c>
      <c r="AH34" s="128" t="str">
        <f t="shared" ca="1" si="9"/>
        <v>NO</v>
      </c>
      <c r="AI34" s="128" t="str">
        <f t="shared" ca="1" si="10"/>
        <v/>
      </c>
    </row>
    <row r="35" spans="1:35" x14ac:dyDescent="0.25">
      <c r="A35" s="128" t="s">
        <v>428</v>
      </c>
      <c r="B35" s="128">
        <v>32</v>
      </c>
      <c r="C35" s="128" t="str">
        <f t="shared" si="3"/>
        <v>'Raw Hitter Web Query'!</v>
      </c>
      <c r="D35" s="128">
        <f t="shared" ca="1" si="4"/>
        <v>233</v>
      </c>
      <c r="E35" s="128"/>
      <c r="F35" s="133" t="str">
        <f t="shared" ca="1" si="5"/>
        <v/>
      </c>
      <c r="G35" s="129" t="str">
        <f t="shared" ca="1" si="5"/>
        <v/>
      </c>
      <c r="H35" s="129">
        <f t="shared" ca="1" si="13"/>
        <v>0</v>
      </c>
      <c r="I35" s="129">
        <f t="shared" ca="1" si="13"/>
        <v>0</v>
      </c>
      <c r="J35" s="129">
        <f t="shared" ca="1" si="13"/>
        <v>0</v>
      </c>
      <c r="K35" s="129">
        <f t="shared" ca="1" si="13"/>
        <v>0</v>
      </c>
      <c r="L35" s="129">
        <f t="shared" ca="1" si="13"/>
        <v>0</v>
      </c>
      <c r="M35" s="129">
        <f t="shared" ca="1" si="13"/>
        <v>0</v>
      </c>
      <c r="N35" s="129">
        <f t="shared" ca="1" si="13"/>
        <v>0</v>
      </c>
      <c r="O35" s="129">
        <f t="shared" ca="1" si="13"/>
        <v>0</v>
      </c>
      <c r="P35" s="129">
        <f t="shared" ca="1" si="13"/>
        <v>0</v>
      </c>
      <c r="Q35" s="129">
        <f t="shared" ca="1" si="13"/>
        <v>0</v>
      </c>
      <c r="R35" s="129">
        <f t="shared" ca="1" si="14"/>
        <v>0</v>
      </c>
      <c r="S35" s="129">
        <f t="shared" ca="1" si="14"/>
        <v>0</v>
      </c>
      <c r="T35" s="129">
        <f t="shared" ca="1" si="14"/>
        <v>0</v>
      </c>
      <c r="U35" s="129">
        <f t="shared" ca="1" si="14"/>
        <v>0</v>
      </c>
      <c r="V35" s="129">
        <f t="shared" ca="1" si="14"/>
        <v>0</v>
      </c>
      <c r="W35" s="129">
        <f t="shared" ca="1" si="14"/>
        <v>0</v>
      </c>
      <c r="X35" s="129">
        <f t="shared" ca="1" si="14"/>
        <v>0</v>
      </c>
      <c r="Y35" s="129">
        <f t="shared" ca="1" si="14"/>
        <v>0</v>
      </c>
      <c r="Z35" s="129">
        <f t="shared" ca="1" si="14"/>
        <v>0</v>
      </c>
      <c r="AA35" s="129">
        <f t="shared" ca="1" si="14"/>
        <v>0</v>
      </c>
      <c r="AC35" s="128" t="str">
        <f t="shared" ca="1" si="6"/>
        <v>NO</v>
      </c>
      <c r="AD35" s="128">
        <f t="shared" ca="1" si="2"/>
        <v>0</v>
      </c>
      <c r="AE35" s="128" t="str">
        <f ca="1">IF(AD35=0,"",COUNTIF($AD$6:$AD35,1))</f>
        <v/>
      </c>
      <c r="AF35" s="128" t="str">
        <f t="shared" ca="1" si="15"/>
        <v>YES</v>
      </c>
      <c r="AG35" s="128" t="str">
        <f t="shared" ca="1" si="8"/>
        <v>NO</v>
      </c>
      <c r="AH35" s="128" t="str">
        <f t="shared" ca="1" si="9"/>
        <v>NO</v>
      </c>
      <c r="AI35" s="128" t="str">
        <f t="shared" ca="1" si="10"/>
        <v/>
      </c>
    </row>
    <row r="36" spans="1:35" x14ac:dyDescent="0.25">
      <c r="A36" s="128" t="s">
        <v>428</v>
      </c>
      <c r="B36" s="128">
        <v>33</v>
      </c>
      <c r="C36" s="128" t="str">
        <f t="shared" si="3"/>
        <v>'Raw Hitter Web Query'!</v>
      </c>
      <c r="D36" s="128">
        <f t="shared" ca="1" si="4"/>
        <v>234</v>
      </c>
      <c r="E36" s="128"/>
      <c r="F36" s="133" t="str">
        <f t="shared" ca="1" si="5"/>
        <v/>
      </c>
      <c r="G36" s="129" t="str">
        <f t="shared" ca="1" si="5"/>
        <v/>
      </c>
      <c r="H36" s="129">
        <f t="shared" ref="H36:Q42" ca="1" si="16">IF($AH36="YES",IF(OR($AF36="YES"),0,IF($B36&lt;=$B$4,INDIRECT($C36&amp;H$4&amp;$D36),"")),IF(IFERROR(VLOOKUP($F36,$AI:$AI,1,FALSE),0)&gt;0,0,IF(OR($AF36="YES"),0,IF($B36&lt;=$B$4,INDIRECT($C36&amp;H$4&amp;$D36),""))))</f>
        <v>0</v>
      </c>
      <c r="I36" s="129">
        <f t="shared" ca="1" si="16"/>
        <v>0</v>
      </c>
      <c r="J36" s="129">
        <f t="shared" ca="1" si="16"/>
        <v>0</v>
      </c>
      <c r="K36" s="129">
        <f t="shared" ca="1" si="16"/>
        <v>0</v>
      </c>
      <c r="L36" s="129">
        <f t="shared" ca="1" si="16"/>
        <v>0</v>
      </c>
      <c r="M36" s="129">
        <f t="shared" ca="1" si="16"/>
        <v>0</v>
      </c>
      <c r="N36" s="129">
        <f t="shared" ca="1" si="16"/>
        <v>0</v>
      </c>
      <c r="O36" s="129">
        <f t="shared" ca="1" si="16"/>
        <v>0</v>
      </c>
      <c r="P36" s="129">
        <f t="shared" ca="1" si="16"/>
        <v>0</v>
      </c>
      <c r="Q36" s="129">
        <f t="shared" ca="1" si="16"/>
        <v>0</v>
      </c>
      <c r="R36" s="129">
        <f t="shared" ref="R36:AA42" ca="1" si="17">IF($AH36="YES",IF(OR($AF36="YES"),0,IF($B36&lt;=$B$4,INDIRECT($C36&amp;R$4&amp;$D36),"")),IF(IFERROR(VLOOKUP($F36,$AI:$AI,1,FALSE),0)&gt;0,0,IF(OR($AF36="YES"),0,IF($B36&lt;=$B$4,INDIRECT($C36&amp;R$4&amp;$D36),""))))</f>
        <v>0</v>
      </c>
      <c r="S36" s="129">
        <f t="shared" ca="1" si="17"/>
        <v>0</v>
      </c>
      <c r="T36" s="129">
        <f t="shared" ca="1" si="17"/>
        <v>0</v>
      </c>
      <c r="U36" s="129">
        <f t="shared" ca="1" si="17"/>
        <v>0</v>
      </c>
      <c r="V36" s="129">
        <f t="shared" ca="1" si="17"/>
        <v>0</v>
      </c>
      <c r="W36" s="129">
        <f t="shared" ca="1" si="17"/>
        <v>0</v>
      </c>
      <c r="X36" s="129">
        <f t="shared" ca="1" si="17"/>
        <v>0</v>
      </c>
      <c r="Y36" s="129">
        <f t="shared" ca="1" si="17"/>
        <v>0</v>
      </c>
      <c r="Z36" s="129">
        <f t="shared" ca="1" si="17"/>
        <v>0</v>
      </c>
      <c r="AA36" s="129">
        <f t="shared" ca="1" si="17"/>
        <v>0</v>
      </c>
      <c r="AC36" s="128" t="str">
        <f t="shared" ca="1" si="6"/>
        <v>NO</v>
      </c>
      <c r="AD36" s="128">
        <f t="shared" ca="1" si="2"/>
        <v>0</v>
      </c>
      <c r="AE36" s="128" t="str">
        <f ca="1">IF(AD36=0,"",COUNTIF($AD$6:$AD36,1))</f>
        <v/>
      </c>
      <c r="AF36" s="128" t="str">
        <f t="shared" ca="1" si="15"/>
        <v>YES</v>
      </c>
      <c r="AG36" s="128" t="str">
        <f t="shared" ca="1" si="8"/>
        <v>NO</v>
      </c>
      <c r="AH36" s="128" t="str">
        <f t="shared" ca="1" si="9"/>
        <v>NO</v>
      </c>
      <c r="AI36" s="128" t="str">
        <f t="shared" ca="1" si="10"/>
        <v/>
      </c>
    </row>
    <row r="37" spans="1:35" x14ac:dyDescent="0.25">
      <c r="A37" s="128" t="s">
        <v>428</v>
      </c>
      <c r="B37" s="128">
        <v>34</v>
      </c>
      <c r="C37" s="128" t="str">
        <f t="shared" si="3"/>
        <v>'Raw Hitter Web Query'!</v>
      </c>
      <c r="D37" s="128">
        <f t="shared" ca="1" si="4"/>
        <v>235</v>
      </c>
      <c r="E37" s="128"/>
      <c r="F37" s="133" t="str">
        <f t="shared" ca="1" si="5"/>
        <v/>
      </c>
      <c r="G37" s="129" t="str">
        <f t="shared" ca="1" si="5"/>
        <v/>
      </c>
      <c r="H37" s="129">
        <f t="shared" ca="1" si="16"/>
        <v>0</v>
      </c>
      <c r="I37" s="129">
        <f t="shared" ca="1" si="16"/>
        <v>0</v>
      </c>
      <c r="J37" s="129">
        <f t="shared" ca="1" si="16"/>
        <v>0</v>
      </c>
      <c r="K37" s="129">
        <f t="shared" ca="1" si="16"/>
        <v>0</v>
      </c>
      <c r="L37" s="129">
        <f t="shared" ca="1" si="16"/>
        <v>0</v>
      </c>
      <c r="M37" s="129">
        <f t="shared" ca="1" si="16"/>
        <v>0</v>
      </c>
      <c r="N37" s="129">
        <f t="shared" ca="1" si="16"/>
        <v>0</v>
      </c>
      <c r="O37" s="129">
        <f t="shared" ca="1" si="16"/>
        <v>0</v>
      </c>
      <c r="P37" s="129">
        <f t="shared" ca="1" si="16"/>
        <v>0</v>
      </c>
      <c r="Q37" s="129">
        <f t="shared" ca="1" si="16"/>
        <v>0</v>
      </c>
      <c r="R37" s="129">
        <f t="shared" ca="1" si="17"/>
        <v>0</v>
      </c>
      <c r="S37" s="129">
        <f t="shared" ca="1" si="17"/>
        <v>0</v>
      </c>
      <c r="T37" s="129">
        <f t="shared" ca="1" si="17"/>
        <v>0</v>
      </c>
      <c r="U37" s="129">
        <f t="shared" ca="1" si="17"/>
        <v>0</v>
      </c>
      <c r="V37" s="129">
        <f t="shared" ca="1" si="17"/>
        <v>0</v>
      </c>
      <c r="W37" s="129">
        <f t="shared" ca="1" si="17"/>
        <v>0</v>
      </c>
      <c r="X37" s="129">
        <f t="shared" ca="1" si="17"/>
        <v>0</v>
      </c>
      <c r="Y37" s="129">
        <f t="shared" ca="1" si="17"/>
        <v>0</v>
      </c>
      <c r="Z37" s="129">
        <f t="shared" ca="1" si="17"/>
        <v>0</v>
      </c>
      <c r="AA37" s="129">
        <f t="shared" ca="1" si="17"/>
        <v>0</v>
      </c>
      <c r="AC37" s="128" t="str">
        <f t="shared" ca="1" si="6"/>
        <v>NO</v>
      </c>
      <c r="AD37" s="128">
        <f t="shared" ca="1" si="2"/>
        <v>0</v>
      </c>
      <c r="AE37" s="128" t="str">
        <f ca="1">IF(AD37=0,"",COUNTIF($AD$6:$AD37,1))</f>
        <v/>
      </c>
      <c r="AF37" s="128" t="str">
        <f t="shared" ca="1" si="15"/>
        <v>YES</v>
      </c>
      <c r="AG37" s="128" t="str">
        <f t="shared" ca="1" si="8"/>
        <v>NO</v>
      </c>
      <c r="AH37" s="128" t="str">
        <f t="shared" ca="1" si="9"/>
        <v>NO</v>
      </c>
      <c r="AI37" s="128" t="str">
        <f t="shared" ca="1" si="10"/>
        <v/>
      </c>
    </row>
    <row r="38" spans="1:35" x14ac:dyDescent="0.25">
      <c r="A38" s="128" t="s">
        <v>428</v>
      </c>
      <c r="B38" s="128">
        <v>35</v>
      </c>
      <c r="C38" s="128" t="str">
        <f t="shared" si="3"/>
        <v>'Raw Hitter Web Query'!</v>
      </c>
      <c r="D38" s="128">
        <f t="shared" ca="1" si="4"/>
        <v>236</v>
      </c>
      <c r="E38" s="128"/>
      <c r="F38" s="133" t="str">
        <f t="shared" ca="1" si="5"/>
        <v/>
      </c>
      <c r="G38" s="129" t="str">
        <f t="shared" ca="1" si="5"/>
        <v/>
      </c>
      <c r="H38" s="129">
        <f t="shared" ca="1" si="16"/>
        <v>0</v>
      </c>
      <c r="I38" s="129">
        <f t="shared" ca="1" si="16"/>
        <v>0</v>
      </c>
      <c r="J38" s="129">
        <f t="shared" ca="1" si="16"/>
        <v>0</v>
      </c>
      <c r="K38" s="129">
        <f t="shared" ca="1" si="16"/>
        <v>0</v>
      </c>
      <c r="L38" s="129">
        <f t="shared" ca="1" si="16"/>
        <v>0</v>
      </c>
      <c r="M38" s="129">
        <f t="shared" ca="1" si="16"/>
        <v>0</v>
      </c>
      <c r="N38" s="129">
        <f t="shared" ca="1" si="16"/>
        <v>0</v>
      </c>
      <c r="O38" s="129">
        <f t="shared" ca="1" si="16"/>
        <v>0</v>
      </c>
      <c r="P38" s="129">
        <f t="shared" ca="1" si="16"/>
        <v>0</v>
      </c>
      <c r="Q38" s="129">
        <f t="shared" ca="1" si="16"/>
        <v>0</v>
      </c>
      <c r="R38" s="129">
        <f t="shared" ca="1" si="17"/>
        <v>0</v>
      </c>
      <c r="S38" s="129">
        <f t="shared" ca="1" si="17"/>
        <v>0</v>
      </c>
      <c r="T38" s="129">
        <f t="shared" ca="1" si="17"/>
        <v>0</v>
      </c>
      <c r="U38" s="129">
        <f t="shared" ca="1" si="17"/>
        <v>0</v>
      </c>
      <c r="V38" s="129">
        <f t="shared" ca="1" si="17"/>
        <v>0</v>
      </c>
      <c r="W38" s="129">
        <f t="shared" ca="1" si="17"/>
        <v>0</v>
      </c>
      <c r="X38" s="129">
        <f t="shared" ca="1" si="17"/>
        <v>0</v>
      </c>
      <c r="Y38" s="129">
        <f t="shared" ca="1" si="17"/>
        <v>0</v>
      </c>
      <c r="Z38" s="129">
        <f t="shared" ca="1" si="17"/>
        <v>0</v>
      </c>
      <c r="AA38" s="129">
        <f t="shared" ca="1" si="17"/>
        <v>0</v>
      </c>
      <c r="AC38" s="128" t="str">
        <f t="shared" ca="1" si="6"/>
        <v>NO</v>
      </c>
      <c r="AD38" s="128">
        <f t="shared" ca="1" si="2"/>
        <v>0</v>
      </c>
      <c r="AE38" s="128" t="str">
        <f ca="1">IF(AD38=0,"",COUNTIF($AD$6:$AD38,1))</f>
        <v/>
      </c>
      <c r="AF38" s="128" t="str">
        <f t="shared" ca="1" si="15"/>
        <v>YES</v>
      </c>
      <c r="AG38" s="128" t="str">
        <f t="shared" ca="1" si="8"/>
        <v>NO</v>
      </c>
      <c r="AH38" s="128" t="str">
        <f t="shared" ca="1" si="9"/>
        <v>NO</v>
      </c>
      <c r="AI38" s="128" t="str">
        <f t="shared" ca="1" si="10"/>
        <v/>
      </c>
    </row>
    <row r="39" spans="1:35" x14ac:dyDescent="0.25">
      <c r="A39" s="128" t="s">
        <v>428</v>
      </c>
      <c r="B39" s="128">
        <v>36</v>
      </c>
      <c r="C39" s="128" t="str">
        <f t="shared" si="3"/>
        <v>'Raw Hitter Web Query'!</v>
      </c>
      <c r="D39" s="128">
        <f t="shared" ca="1" si="4"/>
        <v>237</v>
      </c>
      <c r="E39" s="128"/>
      <c r="F39" s="133" t="str">
        <f t="shared" ca="1" si="5"/>
        <v/>
      </c>
      <c r="G39" s="129" t="str">
        <f t="shared" ca="1" si="5"/>
        <v/>
      </c>
      <c r="H39" s="129">
        <f t="shared" ca="1" si="16"/>
        <v>0</v>
      </c>
      <c r="I39" s="129">
        <f t="shared" ca="1" si="16"/>
        <v>0</v>
      </c>
      <c r="J39" s="129">
        <f t="shared" ca="1" si="16"/>
        <v>0</v>
      </c>
      <c r="K39" s="129">
        <f t="shared" ca="1" si="16"/>
        <v>0</v>
      </c>
      <c r="L39" s="129">
        <f t="shared" ca="1" si="16"/>
        <v>0</v>
      </c>
      <c r="M39" s="129">
        <f t="shared" ca="1" si="16"/>
        <v>0</v>
      </c>
      <c r="N39" s="129">
        <f t="shared" ca="1" si="16"/>
        <v>0</v>
      </c>
      <c r="O39" s="129">
        <f t="shared" ca="1" si="16"/>
        <v>0</v>
      </c>
      <c r="P39" s="129">
        <f t="shared" ca="1" si="16"/>
        <v>0</v>
      </c>
      <c r="Q39" s="129">
        <f t="shared" ca="1" si="16"/>
        <v>0</v>
      </c>
      <c r="R39" s="129">
        <f t="shared" ca="1" si="17"/>
        <v>0</v>
      </c>
      <c r="S39" s="129">
        <f t="shared" ca="1" si="17"/>
        <v>0</v>
      </c>
      <c r="T39" s="129">
        <f t="shared" ca="1" si="17"/>
        <v>0</v>
      </c>
      <c r="U39" s="129">
        <f t="shared" ca="1" si="17"/>
        <v>0</v>
      </c>
      <c r="V39" s="129">
        <f t="shared" ca="1" si="17"/>
        <v>0</v>
      </c>
      <c r="W39" s="129">
        <f t="shared" ca="1" si="17"/>
        <v>0</v>
      </c>
      <c r="X39" s="129">
        <f t="shared" ca="1" si="17"/>
        <v>0</v>
      </c>
      <c r="Y39" s="129">
        <f t="shared" ca="1" si="17"/>
        <v>0</v>
      </c>
      <c r="Z39" s="129">
        <f t="shared" ca="1" si="17"/>
        <v>0</v>
      </c>
      <c r="AA39" s="129">
        <f t="shared" ca="1" si="17"/>
        <v>0</v>
      </c>
      <c r="AC39" s="128" t="str">
        <f t="shared" ca="1" si="6"/>
        <v>NO</v>
      </c>
      <c r="AD39" s="128">
        <f t="shared" ca="1" si="2"/>
        <v>0</v>
      </c>
      <c r="AE39" s="128" t="str">
        <f ca="1">IF(AD39=0,"",COUNTIF($AD$6:$AD39,1))</f>
        <v/>
      </c>
      <c r="AF39" s="128" t="str">
        <f t="shared" ca="1" si="15"/>
        <v>YES</v>
      </c>
      <c r="AG39" s="128" t="str">
        <f t="shared" ca="1" si="8"/>
        <v>NO</v>
      </c>
      <c r="AH39" s="128" t="str">
        <f t="shared" ca="1" si="9"/>
        <v>NO</v>
      </c>
      <c r="AI39" s="128" t="str">
        <f t="shared" ca="1" si="10"/>
        <v/>
      </c>
    </row>
    <row r="40" spans="1:35" x14ac:dyDescent="0.25">
      <c r="A40" s="128" t="s">
        <v>428</v>
      </c>
      <c r="B40" s="128">
        <v>37</v>
      </c>
      <c r="C40" s="128" t="str">
        <f t="shared" si="3"/>
        <v>'Raw Hitter Web Query'!</v>
      </c>
      <c r="D40" s="128">
        <f t="shared" ca="1" si="4"/>
        <v>238</v>
      </c>
      <c r="E40" s="128"/>
      <c r="F40" s="133" t="str">
        <f t="shared" ca="1" si="5"/>
        <v/>
      </c>
      <c r="G40" s="129" t="str">
        <f t="shared" ca="1" si="5"/>
        <v/>
      </c>
      <c r="H40" s="129">
        <f t="shared" ca="1" si="16"/>
        <v>0</v>
      </c>
      <c r="I40" s="129">
        <f t="shared" ca="1" si="16"/>
        <v>0</v>
      </c>
      <c r="J40" s="129">
        <f t="shared" ca="1" si="16"/>
        <v>0</v>
      </c>
      <c r="K40" s="129">
        <f t="shared" ca="1" si="16"/>
        <v>0</v>
      </c>
      <c r="L40" s="129">
        <f t="shared" ca="1" si="16"/>
        <v>0</v>
      </c>
      <c r="M40" s="129">
        <f t="shared" ca="1" si="16"/>
        <v>0</v>
      </c>
      <c r="N40" s="129">
        <f t="shared" ca="1" si="16"/>
        <v>0</v>
      </c>
      <c r="O40" s="129">
        <f t="shared" ca="1" si="16"/>
        <v>0</v>
      </c>
      <c r="P40" s="129">
        <f t="shared" ca="1" si="16"/>
        <v>0</v>
      </c>
      <c r="Q40" s="129">
        <f t="shared" ca="1" si="16"/>
        <v>0</v>
      </c>
      <c r="R40" s="129">
        <f t="shared" ca="1" si="17"/>
        <v>0</v>
      </c>
      <c r="S40" s="129">
        <f t="shared" ca="1" si="17"/>
        <v>0</v>
      </c>
      <c r="T40" s="129">
        <f t="shared" ca="1" si="17"/>
        <v>0</v>
      </c>
      <c r="U40" s="129">
        <f t="shared" ca="1" si="17"/>
        <v>0</v>
      </c>
      <c r="V40" s="129">
        <f t="shared" ca="1" si="17"/>
        <v>0</v>
      </c>
      <c r="W40" s="129">
        <f t="shared" ca="1" si="17"/>
        <v>0</v>
      </c>
      <c r="X40" s="129">
        <f t="shared" ca="1" si="17"/>
        <v>0</v>
      </c>
      <c r="Y40" s="129">
        <f t="shared" ca="1" si="17"/>
        <v>0</v>
      </c>
      <c r="Z40" s="129">
        <f t="shared" ca="1" si="17"/>
        <v>0</v>
      </c>
      <c r="AA40" s="129">
        <f t="shared" ca="1" si="17"/>
        <v>0</v>
      </c>
      <c r="AC40" s="128" t="str">
        <f t="shared" ca="1" si="6"/>
        <v>NO</v>
      </c>
      <c r="AD40" s="128">
        <f t="shared" ca="1" si="2"/>
        <v>0</v>
      </c>
      <c r="AE40" s="128" t="str">
        <f ca="1">IF(AD40=0,"",COUNTIF($AD$6:$AD40,1))</f>
        <v/>
      </c>
      <c r="AF40" s="128" t="str">
        <f t="shared" ca="1" si="15"/>
        <v>YES</v>
      </c>
      <c r="AG40" s="128" t="str">
        <f t="shared" ca="1" si="8"/>
        <v>NO</v>
      </c>
      <c r="AH40" s="128" t="str">
        <f t="shared" ca="1" si="9"/>
        <v>NO</v>
      </c>
      <c r="AI40" s="128" t="str">
        <f t="shared" ca="1" si="10"/>
        <v/>
      </c>
    </row>
    <row r="41" spans="1:35" x14ac:dyDescent="0.25">
      <c r="A41" s="128" t="s">
        <v>428</v>
      </c>
      <c r="B41" s="128">
        <v>38</v>
      </c>
      <c r="C41" s="128" t="str">
        <f t="shared" si="3"/>
        <v>'Raw Hitter Web Query'!</v>
      </c>
      <c r="D41" s="128">
        <f t="shared" ca="1" si="4"/>
        <v>239</v>
      </c>
      <c r="E41" s="128"/>
      <c r="F41" s="133" t="str">
        <f t="shared" ca="1" si="5"/>
        <v/>
      </c>
      <c r="G41" s="129" t="str">
        <f t="shared" ca="1" si="5"/>
        <v/>
      </c>
      <c r="H41" s="129">
        <f t="shared" ca="1" si="16"/>
        <v>0</v>
      </c>
      <c r="I41" s="129">
        <f t="shared" ca="1" si="16"/>
        <v>0</v>
      </c>
      <c r="J41" s="129">
        <f t="shared" ca="1" si="16"/>
        <v>0</v>
      </c>
      <c r="K41" s="129">
        <f t="shared" ca="1" si="16"/>
        <v>0</v>
      </c>
      <c r="L41" s="129">
        <f t="shared" ca="1" si="16"/>
        <v>0</v>
      </c>
      <c r="M41" s="129">
        <f t="shared" ca="1" si="16"/>
        <v>0</v>
      </c>
      <c r="N41" s="129">
        <f t="shared" ca="1" si="16"/>
        <v>0</v>
      </c>
      <c r="O41" s="129">
        <f t="shared" ca="1" si="16"/>
        <v>0</v>
      </c>
      <c r="P41" s="129">
        <f t="shared" ca="1" si="16"/>
        <v>0</v>
      </c>
      <c r="Q41" s="129">
        <f t="shared" ca="1" si="16"/>
        <v>0</v>
      </c>
      <c r="R41" s="129">
        <f t="shared" ca="1" si="17"/>
        <v>0</v>
      </c>
      <c r="S41" s="129">
        <f t="shared" ca="1" si="17"/>
        <v>0</v>
      </c>
      <c r="T41" s="129">
        <f t="shared" ca="1" si="17"/>
        <v>0</v>
      </c>
      <c r="U41" s="129">
        <f t="shared" ca="1" si="17"/>
        <v>0</v>
      </c>
      <c r="V41" s="129">
        <f t="shared" ca="1" si="17"/>
        <v>0</v>
      </c>
      <c r="W41" s="129">
        <f t="shared" ca="1" si="17"/>
        <v>0</v>
      </c>
      <c r="X41" s="129">
        <f t="shared" ca="1" si="17"/>
        <v>0</v>
      </c>
      <c r="Y41" s="129">
        <f t="shared" ca="1" si="17"/>
        <v>0</v>
      </c>
      <c r="Z41" s="129">
        <f t="shared" ca="1" si="17"/>
        <v>0</v>
      </c>
      <c r="AA41" s="129">
        <f t="shared" ca="1" si="17"/>
        <v>0</v>
      </c>
      <c r="AC41" s="128" t="str">
        <f t="shared" ca="1" si="6"/>
        <v>NO</v>
      </c>
      <c r="AD41" s="128">
        <f t="shared" ca="1" si="2"/>
        <v>0</v>
      </c>
      <c r="AE41" s="128" t="str">
        <f ca="1">IF(AD41=0,"",COUNTIF($AD$6:$AD41,1))</f>
        <v/>
      </c>
      <c r="AF41" s="128" t="str">
        <f t="shared" ca="1" si="15"/>
        <v>YES</v>
      </c>
      <c r="AG41" s="128" t="str">
        <f t="shared" ca="1" si="8"/>
        <v>NO</v>
      </c>
      <c r="AH41" s="128" t="str">
        <f t="shared" ca="1" si="9"/>
        <v>NO</v>
      </c>
      <c r="AI41" s="128" t="str">
        <f t="shared" ca="1" si="10"/>
        <v/>
      </c>
    </row>
    <row r="42" spans="1:35" x14ac:dyDescent="0.25">
      <c r="A42" s="128" t="s">
        <v>428</v>
      </c>
      <c r="B42" s="128">
        <v>39</v>
      </c>
      <c r="C42" s="128" t="str">
        <f t="shared" si="3"/>
        <v>'Raw Hitter Web Query'!</v>
      </c>
      <c r="D42" s="128">
        <f t="shared" ca="1" si="4"/>
        <v>240</v>
      </c>
      <c r="E42" s="128"/>
      <c r="F42" s="133" t="str">
        <f t="shared" ca="1" si="5"/>
        <v/>
      </c>
      <c r="G42" s="129" t="str">
        <f t="shared" ca="1" si="5"/>
        <v/>
      </c>
      <c r="H42" s="129">
        <f t="shared" ca="1" si="16"/>
        <v>0</v>
      </c>
      <c r="I42" s="129">
        <f t="shared" ca="1" si="16"/>
        <v>0</v>
      </c>
      <c r="J42" s="129">
        <f t="shared" ca="1" si="16"/>
        <v>0</v>
      </c>
      <c r="K42" s="129">
        <f t="shared" ca="1" si="16"/>
        <v>0</v>
      </c>
      <c r="L42" s="129">
        <f t="shared" ca="1" si="16"/>
        <v>0</v>
      </c>
      <c r="M42" s="129">
        <f t="shared" ca="1" si="16"/>
        <v>0</v>
      </c>
      <c r="N42" s="129">
        <f t="shared" ca="1" si="16"/>
        <v>0</v>
      </c>
      <c r="O42" s="129">
        <f t="shared" ca="1" si="16"/>
        <v>0</v>
      </c>
      <c r="P42" s="129">
        <f t="shared" ca="1" si="16"/>
        <v>0</v>
      </c>
      <c r="Q42" s="129">
        <f t="shared" ca="1" si="16"/>
        <v>0</v>
      </c>
      <c r="R42" s="129">
        <f t="shared" ca="1" si="17"/>
        <v>0</v>
      </c>
      <c r="S42" s="129">
        <f t="shared" ca="1" si="17"/>
        <v>0</v>
      </c>
      <c r="T42" s="129">
        <f t="shared" ca="1" si="17"/>
        <v>0</v>
      </c>
      <c r="U42" s="129">
        <f t="shared" ca="1" si="17"/>
        <v>0</v>
      </c>
      <c r="V42" s="129">
        <f t="shared" ca="1" si="17"/>
        <v>0</v>
      </c>
      <c r="W42" s="129">
        <f t="shared" ca="1" si="17"/>
        <v>0</v>
      </c>
      <c r="X42" s="129">
        <f t="shared" ca="1" si="17"/>
        <v>0</v>
      </c>
      <c r="Y42" s="129">
        <f t="shared" ca="1" si="17"/>
        <v>0</v>
      </c>
      <c r="Z42" s="129">
        <f t="shared" ca="1" si="17"/>
        <v>0</v>
      </c>
      <c r="AA42" s="129">
        <f t="shared" ca="1" si="17"/>
        <v>0</v>
      </c>
      <c r="AC42" s="128" t="str">
        <f t="shared" ca="1" si="6"/>
        <v>NO</v>
      </c>
      <c r="AD42" s="128">
        <f t="shared" ca="1" si="2"/>
        <v>0</v>
      </c>
      <c r="AE42" s="128" t="str">
        <f ca="1">IF(AD42=0,"",COUNTIF($AD$6:$AD42,1))</f>
        <v/>
      </c>
      <c r="AF42" s="128" t="str">
        <f t="shared" ca="1" si="15"/>
        <v>YES</v>
      </c>
      <c r="AG42" s="128" t="str">
        <f t="shared" ca="1" si="8"/>
        <v>NO</v>
      </c>
      <c r="AH42" s="128" t="str">
        <f t="shared" ca="1" si="9"/>
        <v>NO</v>
      </c>
      <c r="AI42" s="128" t="str">
        <f t="shared" ca="1" si="10"/>
        <v/>
      </c>
    </row>
    <row r="43" spans="1:35" x14ac:dyDescent="0.25">
      <c r="A43" s="128"/>
      <c r="B43" s="128">
        <v>40</v>
      </c>
      <c r="C43" s="128" t="str">
        <f t="shared" si="3"/>
        <v>'Raw Hitter Web Query'!</v>
      </c>
      <c r="D43" s="128">
        <f t="shared" ref="D43:D59" ca="1" si="18">$B$3+B43</f>
        <v>241</v>
      </c>
      <c r="E43" s="128"/>
      <c r="F43" s="133" t="str">
        <f t="shared" ca="1" si="5"/>
        <v/>
      </c>
      <c r="G43" s="129" t="str">
        <f t="shared" ca="1" si="5"/>
        <v/>
      </c>
      <c r="H43" s="129">
        <f t="shared" ref="H43:W58" ca="1" si="19">IF($AH43="YES",IF(OR($AF43="YES"),0,IF($B43&lt;=$B$4,INDIRECT($C43&amp;H$4&amp;$D43),"")),IF(IFERROR(VLOOKUP($F43,$AI:$AI,1,FALSE),0)&gt;0,0,IF(OR($AF43="YES"),0,IF($B43&lt;=$B$4,INDIRECT($C43&amp;H$4&amp;$D43),""))))</f>
        <v>0</v>
      </c>
      <c r="I43" s="129">
        <f t="shared" ca="1" si="19"/>
        <v>0</v>
      </c>
      <c r="J43" s="129">
        <f t="shared" ca="1" si="19"/>
        <v>0</v>
      </c>
      <c r="K43" s="129">
        <f t="shared" ca="1" si="19"/>
        <v>0</v>
      </c>
      <c r="L43" s="129">
        <f t="shared" ca="1" si="19"/>
        <v>0</v>
      </c>
      <c r="M43" s="129">
        <f t="shared" ca="1" si="19"/>
        <v>0</v>
      </c>
      <c r="N43" s="129">
        <f t="shared" ca="1" si="19"/>
        <v>0</v>
      </c>
      <c r="O43" s="129">
        <f t="shared" ca="1" si="19"/>
        <v>0</v>
      </c>
      <c r="P43" s="129">
        <f t="shared" ca="1" si="19"/>
        <v>0</v>
      </c>
      <c r="Q43" s="129">
        <f t="shared" ca="1" si="19"/>
        <v>0</v>
      </c>
      <c r="R43" s="129">
        <f t="shared" ca="1" si="19"/>
        <v>0</v>
      </c>
      <c r="S43" s="129">
        <f t="shared" ca="1" si="19"/>
        <v>0</v>
      </c>
      <c r="T43" s="129">
        <f t="shared" ca="1" si="19"/>
        <v>0</v>
      </c>
      <c r="U43" s="129">
        <f t="shared" ca="1" si="19"/>
        <v>0</v>
      </c>
      <c r="V43" s="129">
        <f t="shared" ca="1" si="19"/>
        <v>0</v>
      </c>
      <c r="W43" s="129">
        <f t="shared" ca="1" si="19"/>
        <v>0</v>
      </c>
      <c r="X43" s="129">
        <f t="shared" ref="X43:AA59" ca="1" si="20">IF($AH43="YES",IF(OR($AF43="YES"),0,IF($B43&lt;=$B$4,INDIRECT($C43&amp;X$4&amp;$D43),"")),IF(IFERROR(VLOOKUP($F43,$AI:$AI,1,FALSE),0)&gt;0,0,IF(OR($AF43="YES"),0,IF($B43&lt;=$B$4,INDIRECT($C43&amp;X$4&amp;$D43),""))))</f>
        <v>0</v>
      </c>
      <c r="Y43" s="129">
        <f t="shared" ca="1" si="20"/>
        <v>0</v>
      </c>
      <c r="Z43" s="129">
        <f t="shared" ca="1" si="20"/>
        <v>0</v>
      </c>
      <c r="AA43" s="129">
        <f t="shared" ca="1" si="20"/>
        <v>0</v>
      </c>
      <c r="AC43" s="128" t="str">
        <f t="shared" ref="AC43:AC59" ca="1" si="21">IF(IFERROR(FIND("(A",G43,1),0)&gt;0,"YES",IF(IFERROR(FIND("(R",G43,1),0)&gt;0,"YES","NO"))</f>
        <v>NO</v>
      </c>
      <c r="AD43" s="128">
        <f t="shared" ref="AD43:AD59" ca="1" si="22">IF(AND(OR(F43=$F$70,F43=$F$71,F43=$F$72),AC43="YES"),1,0)</f>
        <v>0</v>
      </c>
      <c r="AE43" s="128" t="str">
        <f ca="1">IF(AD43=0,"",COUNTIF($AD$6:$AD43,1))</f>
        <v/>
      </c>
      <c r="AF43" s="128" t="str">
        <f t="shared" ref="AF43:AF59" ca="1" si="23">IF(F43&amp;G43=F42&amp;G42,"YES","NO")</f>
        <v>YES</v>
      </c>
      <c r="AG43" s="128" t="str">
        <f t="shared" ref="AG43:AG59" ca="1" si="24">IF(G43="Average","YES","NO")</f>
        <v>NO</v>
      </c>
      <c r="AH43" s="128" t="str">
        <f t="shared" ref="AH43:AH59" ca="1" si="25">IF(ISNUMBER(INT(LEFT(G43,1)))=TRUE,"YES","NO")</f>
        <v>NO</v>
      </c>
      <c r="AI43" s="128" t="str">
        <f t="shared" ref="AI43:AI59" ca="1" si="26">IF(AH43="YES",F43,"")</f>
        <v/>
      </c>
    </row>
    <row r="44" spans="1:35" x14ac:dyDescent="0.25">
      <c r="A44" s="128"/>
      <c r="B44" s="128">
        <v>41</v>
      </c>
      <c r="C44" s="128" t="str">
        <f t="shared" si="3"/>
        <v>'Raw Hitter Web Query'!</v>
      </c>
      <c r="D44" s="128">
        <f t="shared" ca="1" si="18"/>
        <v>242</v>
      </c>
      <c r="E44" s="128"/>
      <c r="F44" s="133" t="str">
        <f t="shared" ca="1" si="5"/>
        <v/>
      </c>
      <c r="G44" s="129" t="str">
        <f t="shared" ca="1" si="5"/>
        <v/>
      </c>
      <c r="H44" s="129">
        <f t="shared" ca="1" si="19"/>
        <v>0</v>
      </c>
      <c r="I44" s="129">
        <f t="shared" ca="1" si="19"/>
        <v>0</v>
      </c>
      <c r="J44" s="129">
        <f t="shared" ca="1" si="19"/>
        <v>0</v>
      </c>
      <c r="K44" s="129">
        <f t="shared" ca="1" si="19"/>
        <v>0</v>
      </c>
      <c r="L44" s="129">
        <f t="shared" ca="1" si="19"/>
        <v>0</v>
      </c>
      <c r="M44" s="129">
        <f t="shared" ca="1" si="19"/>
        <v>0</v>
      </c>
      <c r="N44" s="129">
        <f t="shared" ca="1" si="19"/>
        <v>0</v>
      </c>
      <c r="O44" s="129">
        <f t="shared" ca="1" si="19"/>
        <v>0</v>
      </c>
      <c r="P44" s="129">
        <f t="shared" ca="1" si="19"/>
        <v>0</v>
      </c>
      <c r="Q44" s="129">
        <f t="shared" ca="1" si="19"/>
        <v>0</v>
      </c>
      <c r="R44" s="129">
        <f t="shared" ca="1" si="19"/>
        <v>0</v>
      </c>
      <c r="S44" s="129">
        <f t="shared" ca="1" si="19"/>
        <v>0</v>
      </c>
      <c r="T44" s="129">
        <f t="shared" ca="1" si="19"/>
        <v>0</v>
      </c>
      <c r="U44" s="129">
        <f t="shared" ca="1" si="19"/>
        <v>0</v>
      </c>
      <c r="V44" s="129">
        <f t="shared" ca="1" si="19"/>
        <v>0</v>
      </c>
      <c r="W44" s="129">
        <f t="shared" ca="1" si="19"/>
        <v>0</v>
      </c>
      <c r="X44" s="129">
        <f t="shared" ca="1" si="20"/>
        <v>0</v>
      </c>
      <c r="Y44" s="129">
        <f t="shared" ca="1" si="20"/>
        <v>0</v>
      </c>
      <c r="Z44" s="129">
        <f t="shared" ca="1" si="20"/>
        <v>0</v>
      </c>
      <c r="AA44" s="129">
        <f t="shared" ca="1" si="20"/>
        <v>0</v>
      </c>
      <c r="AC44" s="128" t="str">
        <f t="shared" ca="1" si="21"/>
        <v>NO</v>
      </c>
      <c r="AD44" s="128">
        <f t="shared" ca="1" si="22"/>
        <v>0</v>
      </c>
      <c r="AE44" s="128" t="str">
        <f ca="1">IF(AD44=0,"",COUNTIF($AD$6:$AD44,1))</f>
        <v/>
      </c>
      <c r="AF44" s="128" t="str">
        <f t="shared" ca="1" si="23"/>
        <v>YES</v>
      </c>
      <c r="AG44" s="128" t="str">
        <f t="shared" ca="1" si="24"/>
        <v>NO</v>
      </c>
      <c r="AH44" s="128" t="str">
        <f t="shared" ca="1" si="25"/>
        <v>NO</v>
      </c>
      <c r="AI44" s="128" t="str">
        <f t="shared" ca="1" si="26"/>
        <v/>
      </c>
    </row>
    <row r="45" spans="1:35" x14ac:dyDescent="0.25">
      <c r="A45" s="128"/>
      <c r="B45" s="128">
        <v>42</v>
      </c>
      <c r="C45" s="128" t="str">
        <f t="shared" si="3"/>
        <v>'Raw Hitter Web Query'!</v>
      </c>
      <c r="D45" s="128">
        <f t="shared" ca="1" si="18"/>
        <v>243</v>
      </c>
      <c r="E45" s="128"/>
      <c r="F45" s="133" t="str">
        <f t="shared" ca="1" si="5"/>
        <v/>
      </c>
      <c r="G45" s="129" t="str">
        <f t="shared" ca="1" si="5"/>
        <v/>
      </c>
      <c r="H45" s="129">
        <f t="shared" ca="1" si="19"/>
        <v>0</v>
      </c>
      <c r="I45" s="129">
        <f t="shared" ca="1" si="19"/>
        <v>0</v>
      </c>
      <c r="J45" s="129">
        <f t="shared" ca="1" si="19"/>
        <v>0</v>
      </c>
      <c r="K45" s="129">
        <f t="shared" ca="1" si="19"/>
        <v>0</v>
      </c>
      <c r="L45" s="129">
        <f t="shared" ca="1" si="19"/>
        <v>0</v>
      </c>
      <c r="M45" s="129">
        <f t="shared" ca="1" si="19"/>
        <v>0</v>
      </c>
      <c r="N45" s="129">
        <f t="shared" ca="1" si="19"/>
        <v>0</v>
      </c>
      <c r="O45" s="129">
        <f t="shared" ca="1" si="19"/>
        <v>0</v>
      </c>
      <c r="P45" s="129">
        <f t="shared" ca="1" si="19"/>
        <v>0</v>
      </c>
      <c r="Q45" s="129">
        <f t="shared" ca="1" si="19"/>
        <v>0</v>
      </c>
      <c r="R45" s="129">
        <f t="shared" ca="1" si="19"/>
        <v>0</v>
      </c>
      <c r="S45" s="129">
        <f t="shared" ca="1" si="19"/>
        <v>0</v>
      </c>
      <c r="T45" s="129">
        <f t="shared" ca="1" si="19"/>
        <v>0</v>
      </c>
      <c r="U45" s="129">
        <f t="shared" ca="1" si="19"/>
        <v>0</v>
      </c>
      <c r="V45" s="129">
        <f t="shared" ca="1" si="19"/>
        <v>0</v>
      </c>
      <c r="W45" s="129">
        <f t="shared" ca="1" si="19"/>
        <v>0</v>
      </c>
      <c r="X45" s="129">
        <f t="shared" ca="1" si="20"/>
        <v>0</v>
      </c>
      <c r="Y45" s="129">
        <f t="shared" ca="1" si="20"/>
        <v>0</v>
      </c>
      <c r="Z45" s="129">
        <f t="shared" ca="1" si="20"/>
        <v>0</v>
      </c>
      <c r="AA45" s="129">
        <f t="shared" ca="1" si="20"/>
        <v>0</v>
      </c>
      <c r="AC45" s="128" t="str">
        <f t="shared" ca="1" si="21"/>
        <v>NO</v>
      </c>
      <c r="AD45" s="128">
        <f t="shared" ca="1" si="22"/>
        <v>0</v>
      </c>
      <c r="AE45" s="128" t="str">
        <f ca="1">IF(AD45=0,"",COUNTIF($AD$6:$AD45,1))</f>
        <v/>
      </c>
      <c r="AF45" s="128" t="str">
        <f t="shared" ca="1" si="23"/>
        <v>YES</v>
      </c>
      <c r="AG45" s="128" t="str">
        <f t="shared" ca="1" si="24"/>
        <v>NO</v>
      </c>
      <c r="AH45" s="128" t="str">
        <f t="shared" ca="1" si="25"/>
        <v>NO</v>
      </c>
      <c r="AI45" s="128" t="str">
        <f t="shared" ca="1" si="26"/>
        <v/>
      </c>
    </row>
    <row r="46" spans="1:35" x14ac:dyDescent="0.25">
      <c r="A46" s="128"/>
      <c r="B46" s="128">
        <v>43</v>
      </c>
      <c r="C46" s="128" t="str">
        <f t="shared" si="3"/>
        <v>'Raw Hitter Web Query'!</v>
      </c>
      <c r="D46" s="128">
        <f t="shared" ca="1" si="18"/>
        <v>244</v>
      </c>
      <c r="E46" s="128"/>
      <c r="F46" s="133" t="str">
        <f t="shared" ca="1" si="5"/>
        <v/>
      </c>
      <c r="G46" s="129" t="str">
        <f t="shared" ca="1" si="5"/>
        <v/>
      </c>
      <c r="H46" s="129">
        <f t="shared" ca="1" si="19"/>
        <v>0</v>
      </c>
      <c r="I46" s="129">
        <f t="shared" ca="1" si="19"/>
        <v>0</v>
      </c>
      <c r="J46" s="129">
        <f t="shared" ca="1" si="19"/>
        <v>0</v>
      </c>
      <c r="K46" s="129">
        <f t="shared" ca="1" si="19"/>
        <v>0</v>
      </c>
      <c r="L46" s="129">
        <f t="shared" ca="1" si="19"/>
        <v>0</v>
      </c>
      <c r="M46" s="129">
        <f t="shared" ca="1" si="19"/>
        <v>0</v>
      </c>
      <c r="N46" s="129">
        <f t="shared" ca="1" si="19"/>
        <v>0</v>
      </c>
      <c r="O46" s="129">
        <f t="shared" ca="1" si="19"/>
        <v>0</v>
      </c>
      <c r="P46" s="129">
        <f t="shared" ca="1" si="19"/>
        <v>0</v>
      </c>
      <c r="Q46" s="129">
        <f t="shared" ca="1" si="19"/>
        <v>0</v>
      </c>
      <c r="R46" s="129">
        <f t="shared" ca="1" si="19"/>
        <v>0</v>
      </c>
      <c r="S46" s="129">
        <f t="shared" ca="1" si="19"/>
        <v>0</v>
      </c>
      <c r="T46" s="129">
        <f t="shared" ca="1" si="19"/>
        <v>0</v>
      </c>
      <c r="U46" s="129">
        <f t="shared" ca="1" si="19"/>
        <v>0</v>
      </c>
      <c r="V46" s="129">
        <f t="shared" ca="1" si="19"/>
        <v>0</v>
      </c>
      <c r="W46" s="129">
        <f t="shared" ca="1" si="19"/>
        <v>0</v>
      </c>
      <c r="X46" s="129">
        <f t="shared" ca="1" si="20"/>
        <v>0</v>
      </c>
      <c r="Y46" s="129">
        <f t="shared" ca="1" si="20"/>
        <v>0</v>
      </c>
      <c r="Z46" s="129">
        <f t="shared" ca="1" si="20"/>
        <v>0</v>
      </c>
      <c r="AA46" s="129">
        <f t="shared" ca="1" si="20"/>
        <v>0</v>
      </c>
      <c r="AC46" s="128" t="str">
        <f t="shared" ca="1" si="21"/>
        <v>NO</v>
      </c>
      <c r="AD46" s="128">
        <f t="shared" ca="1" si="22"/>
        <v>0</v>
      </c>
      <c r="AE46" s="128" t="str">
        <f ca="1">IF(AD46=0,"",COUNTIF($AD$6:$AD46,1))</f>
        <v/>
      </c>
      <c r="AF46" s="128" t="str">
        <f t="shared" ca="1" si="23"/>
        <v>YES</v>
      </c>
      <c r="AG46" s="128" t="str">
        <f t="shared" ca="1" si="24"/>
        <v>NO</v>
      </c>
      <c r="AH46" s="128" t="str">
        <f t="shared" ca="1" si="25"/>
        <v>NO</v>
      </c>
      <c r="AI46" s="128" t="str">
        <f t="shared" ca="1" si="26"/>
        <v/>
      </c>
    </row>
    <row r="47" spans="1:35" x14ac:dyDescent="0.25">
      <c r="A47" s="128"/>
      <c r="B47" s="128">
        <v>44</v>
      </c>
      <c r="C47" s="128" t="str">
        <f t="shared" si="3"/>
        <v>'Raw Hitter Web Query'!</v>
      </c>
      <c r="D47" s="128">
        <f t="shared" ca="1" si="18"/>
        <v>245</v>
      </c>
      <c r="E47" s="128"/>
      <c r="F47" s="133" t="str">
        <f t="shared" ca="1" si="5"/>
        <v/>
      </c>
      <c r="G47" s="129" t="str">
        <f t="shared" ca="1" si="5"/>
        <v/>
      </c>
      <c r="H47" s="129">
        <f t="shared" ca="1" si="19"/>
        <v>0</v>
      </c>
      <c r="I47" s="129">
        <f t="shared" ca="1" si="19"/>
        <v>0</v>
      </c>
      <c r="J47" s="129">
        <f t="shared" ca="1" si="19"/>
        <v>0</v>
      </c>
      <c r="K47" s="129">
        <f t="shared" ca="1" si="19"/>
        <v>0</v>
      </c>
      <c r="L47" s="129">
        <f t="shared" ca="1" si="19"/>
        <v>0</v>
      </c>
      <c r="M47" s="129">
        <f t="shared" ca="1" si="19"/>
        <v>0</v>
      </c>
      <c r="N47" s="129">
        <f t="shared" ca="1" si="19"/>
        <v>0</v>
      </c>
      <c r="O47" s="129">
        <f t="shared" ca="1" si="19"/>
        <v>0</v>
      </c>
      <c r="P47" s="129">
        <f t="shared" ca="1" si="19"/>
        <v>0</v>
      </c>
      <c r="Q47" s="129">
        <f t="shared" ca="1" si="19"/>
        <v>0</v>
      </c>
      <c r="R47" s="129">
        <f t="shared" ca="1" si="19"/>
        <v>0</v>
      </c>
      <c r="S47" s="129">
        <f t="shared" ca="1" si="19"/>
        <v>0</v>
      </c>
      <c r="T47" s="129">
        <f t="shared" ca="1" si="19"/>
        <v>0</v>
      </c>
      <c r="U47" s="129">
        <f t="shared" ca="1" si="19"/>
        <v>0</v>
      </c>
      <c r="V47" s="129">
        <f t="shared" ca="1" si="19"/>
        <v>0</v>
      </c>
      <c r="W47" s="129">
        <f t="shared" ca="1" si="19"/>
        <v>0</v>
      </c>
      <c r="X47" s="129">
        <f t="shared" ca="1" si="20"/>
        <v>0</v>
      </c>
      <c r="Y47" s="129">
        <f t="shared" ca="1" si="20"/>
        <v>0</v>
      </c>
      <c r="Z47" s="129">
        <f t="shared" ca="1" si="20"/>
        <v>0</v>
      </c>
      <c r="AA47" s="129">
        <f t="shared" ca="1" si="20"/>
        <v>0</v>
      </c>
      <c r="AC47" s="128" t="str">
        <f t="shared" ca="1" si="21"/>
        <v>NO</v>
      </c>
      <c r="AD47" s="128">
        <f t="shared" ca="1" si="22"/>
        <v>0</v>
      </c>
      <c r="AE47" s="128" t="str">
        <f ca="1">IF(AD47=0,"",COUNTIF($AD$6:$AD47,1))</f>
        <v/>
      </c>
      <c r="AF47" s="128" t="str">
        <f t="shared" ca="1" si="23"/>
        <v>YES</v>
      </c>
      <c r="AG47" s="128" t="str">
        <f t="shared" ca="1" si="24"/>
        <v>NO</v>
      </c>
      <c r="AH47" s="128" t="str">
        <f t="shared" ca="1" si="25"/>
        <v>NO</v>
      </c>
      <c r="AI47" s="128" t="str">
        <f t="shared" ca="1" si="26"/>
        <v/>
      </c>
    </row>
    <row r="48" spans="1:35" x14ac:dyDescent="0.25">
      <c r="A48" s="128"/>
      <c r="B48" s="128">
        <v>45</v>
      </c>
      <c r="C48" s="128" t="str">
        <f t="shared" si="3"/>
        <v>'Raw Hitter Web Query'!</v>
      </c>
      <c r="D48" s="128">
        <f t="shared" ca="1" si="18"/>
        <v>246</v>
      </c>
      <c r="E48" s="128"/>
      <c r="F48" s="133" t="str">
        <f t="shared" ca="1" si="5"/>
        <v/>
      </c>
      <c r="G48" s="129" t="str">
        <f t="shared" ca="1" si="5"/>
        <v/>
      </c>
      <c r="H48" s="129">
        <f t="shared" ca="1" si="19"/>
        <v>0</v>
      </c>
      <c r="I48" s="129">
        <f t="shared" ca="1" si="19"/>
        <v>0</v>
      </c>
      <c r="J48" s="129">
        <f t="shared" ca="1" si="19"/>
        <v>0</v>
      </c>
      <c r="K48" s="129">
        <f t="shared" ca="1" si="19"/>
        <v>0</v>
      </c>
      <c r="L48" s="129">
        <f t="shared" ca="1" si="19"/>
        <v>0</v>
      </c>
      <c r="M48" s="129">
        <f t="shared" ca="1" si="19"/>
        <v>0</v>
      </c>
      <c r="N48" s="129">
        <f t="shared" ca="1" si="19"/>
        <v>0</v>
      </c>
      <c r="O48" s="129">
        <f t="shared" ca="1" si="19"/>
        <v>0</v>
      </c>
      <c r="P48" s="129">
        <f t="shared" ca="1" si="19"/>
        <v>0</v>
      </c>
      <c r="Q48" s="129">
        <f t="shared" ca="1" si="19"/>
        <v>0</v>
      </c>
      <c r="R48" s="129">
        <f t="shared" ca="1" si="19"/>
        <v>0</v>
      </c>
      <c r="S48" s="129">
        <f t="shared" ca="1" si="19"/>
        <v>0</v>
      </c>
      <c r="T48" s="129">
        <f t="shared" ca="1" si="19"/>
        <v>0</v>
      </c>
      <c r="U48" s="129">
        <f t="shared" ca="1" si="19"/>
        <v>0</v>
      </c>
      <c r="V48" s="129">
        <f t="shared" ca="1" si="19"/>
        <v>0</v>
      </c>
      <c r="W48" s="129">
        <f t="shared" ca="1" si="19"/>
        <v>0</v>
      </c>
      <c r="X48" s="129">
        <f t="shared" ca="1" si="20"/>
        <v>0</v>
      </c>
      <c r="Y48" s="129">
        <f t="shared" ca="1" si="20"/>
        <v>0</v>
      </c>
      <c r="Z48" s="129">
        <f t="shared" ca="1" si="20"/>
        <v>0</v>
      </c>
      <c r="AA48" s="129">
        <f t="shared" ca="1" si="20"/>
        <v>0</v>
      </c>
      <c r="AC48" s="128" t="str">
        <f t="shared" ca="1" si="21"/>
        <v>NO</v>
      </c>
      <c r="AD48" s="128">
        <f t="shared" ca="1" si="22"/>
        <v>0</v>
      </c>
      <c r="AE48" s="128" t="str">
        <f ca="1">IF(AD48=0,"",COUNTIF($AD$6:$AD48,1))</f>
        <v/>
      </c>
      <c r="AF48" s="128" t="str">
        <f t="shared" ca="1" si="23"/>
        <v>YES</v>
      </c>
      <c r="AG48" s="128" t="str">
        <f t="shared" ca="1" si="24"/>
        <v>NO</v>
      </c>
      <c r="AH48" s="128" t="str">
        <f t="shared" ca="1" si="25"/>
        <v>NO</v>
      </c>
      <c r="AI48" s="128" t="str">
        <f t="shared" ca="1" si="26"/>
        <v/>
      </c>
    </row>
    <row r="49" spans="1:35" x14ac:dyDescent="0.25">
      <c r="A49" s="128"/>
      <c r="B49" s="128">
        <v>46</v>
      </c>
      <c r="C49" s="128" t="str">
        <f t="shared" si="3"/>
        <v>'Raw Hitter Web Query'!</v>
      </c>
      <c r="D49" s="128">
        <f t="shared" ca="1" si="18"/>
        <v>247</v>
      </c>
      <c r="E49" s="128"/>
      <c r="F49" s="133" t="str">
        <f t="shared" ca="1" si="5"/>
        <v/>
      </c>
      <c r="G49" s="129" t="str">
        <f t="shared" ca="1" si="5"/>
        <v/>
      </c>
      <c r="H49" s="129">
        <f t="shared" ca="1" si="19"/>
        <v>0</v>
      </c>
      <c r="I49" s="129">
        <f t="shared" ca="1" si="19"/>
        <v>0</v>
      </c>
      <c r="J49" s="129">
        <f t="shared" ca="1" si="19"/>
        <v>0</v>
      </c>
      <c r="K49" s="129">
        <f t="shared" ca="1" si="19"/>
        <v>0</v>
      </c>
      <c r="L49" s="129">
        <f t="shared" ca="1" si="19"/>
        <v>0</v>
      </c>
      <c r="M49" s="129">
        <f t="shared" ca="1" si="19"/>
        <v>0</v>
      </c>
      <c r="N49" s="129">
        <f t="shared" ca="1" si="19"/>
        <v>0</v>
      </c>
      <c r="O49" s="129">
        <f t="shared" ca="1" si="19"/>
        <v>0</v>
      </c>
      <c r="P49" s="129">
        <f t="shared" ca="1" si="19"/>
        <v>0</v>
      </c>
      <c r="Q49" s="129">
        <f t="shared" ca="1" si="19"/>
        <v>0</v>
      </c>
      <c r="R49" s="129">
        <f t="shared" ca="1" si="19"/>
        <v>0</v>
      </c>
      <c r="S49" s="129">
        <f t="shared" ca="1" si="19"/>
        <v>0</v>
      </c>
      <c r="T49" s="129">
        <f t="shared" ca="1" si="19"/>
        <v>0</v>
      </c>
      <c r="U49" s="129">
        <f t="shared" ca="1" si="19"/>
        <v>0</v>
      </c>
      <c r="V49" s="129">
        <f t="shared" ca="1" si="19"/>
        <v>0</v>
      </c>
      <c r="W49" s="129">
        <f t="shared" ca="1" si="19"/>
        <v>0</v>
      </c>
      <c r="X49" s="129">
        <f t="shared" ca="1" si="20"/>
        <v>0</v>
      </c>
      <c r="Y49" s="129">
        <f t="shared" ca="1" si="20"/>
        <v>0</v>
      </c>
      <c r="Z49" s="129">
        <f t="shared" ca="1" si="20"/>
        <v>0</v>
      </c>
      <c r="AA49" s="129">
        <f t="shared" ca="1" si="20"/>
        <v>0</v>
      </c>
      <c r="AC49" s="128" t="str">
        <f t="shared" ca="1" si="21"/>
        <v>NO</v>
      </c>
      <c r="AD49" s="128">
        <f t="shared" ca="1" si="22"/>
        <v>0</v>
      </c>
      <c r="AE49" s="128" t="str">
        <f ca="1">IF(AD49=0,"",COUNTIF($AD$6:$AD49,1))</f>
        <v/>
      </c>
      <c r="AF49" s="128" t="str">
        <f t="shared" ca="1" si="23"/>
        <v>YES</v>
      </c>
      <c r="AG49" s="128" t="str">
        <f t="shared" ca="1" si="24"/>
        <v>NO</v>
      </c>
      <c r="AH49" s="128" t="str">
        <f t="shared" ca="1" si="25"/>
        <v>NO</v>
      </c>
      <c r="AI49" s="128" t="str">
        <f t="shared" ca="1" si="26"/>
        <v/>
      </c>
    </row>
    <row r="50" spans="1:35" x14ac:dyDescent="0.25">
      <c r="A50" s="128"/>
      <c r="B50" s="128">
        <v>47</v>
      </c>
      <c r="C50" s="128" t="str">
        <f t="shared" si="3"/>
        <v>'Raw Hitter Web Query'!</v>
      </c>
      <c r="D50" s="128">
        <f t="shared" ca="1" si="18"/>
        <v>248</v>
      </c>
      <c r="E50" s="128"/>
      <c r="F50" s="133" t="str">
        <f t="shared" ca="1" si="5"/>
        <v/>
      </c>
      <c r="G50" s="129" t="str">
        <f t="shared" ca="1" si="5"/>
        <v/>
      </c>
      <c r="H50" s="129">
        <f t="shared" ca="1" si="19"/>
        <v>0</v>
      </c>
      <c r="I50" s="129">
        <f t="shared" ca="1" si="19"/>
        <v>0</v>
      </c>
      <c r="J50" s="129">
        <f t="shared" ca="1" si="19"/>
        <v>0</v>
      </c>
      <c r="K50" s="129">
        <f t="shared" ca="1" si="19"/>
        <v>0</v>
      </c>
      <c r="L50" s="129">
        <f t="shared" ca="1" si="19"/>
        <v>0</v>
      </c>
      <c r="M50" s="129">
        <f t="shared" ca="1" si="19"/>
        <v>0</v>
      </c>
      <c r="N50" s="129">
        <f t="shared" ca="1" si="19"/>
        <v>0</v>
      </c>
      <c r="O50" s="129">
        <f t="shared" ca="1" si="19"/>
        <v>0</v>
      </c>
      <c r="P50" s="129">
        <f t="shared" ca="1" si="19"/>
        <v>0</v>
      </c>
      <c r="Q50" s="129">
        <f t="shared" ca="1" si="19"/>
        <v>0</v>
      </c>
      <c r="R50" s="129">
        <f t="shared" ca="1" si="19"/>
        <v>0</v>
      </c>
      <c r="S50" s="129">
        <f t="shared" ca="1" si="19"/>
        <v>0</v>
      </c>
      <c r="T50" s="129">
        <f t="shared" ca="1" si="19"/>
        <v>0</v>
      </c>
      <c r="U50" s="129">
        <f t="shared" ca="1" si="19"/>
        <v>0</v>
      </c>
      <c r="V50" s="129">
        <f t="shared" ca="1" si="19"/>
        <v>0</v>
      </c>
      <c r="W50" s="129">
        <f t="shared" ca="1" si="19"/>
        <v>0</v>
      </c>
      <c r="X50" s="129">
        <f t="shared" ca="1" si="20"/>
        <v>0</v>
      </c>
      <c r="Y50" s="129">
        <f t="shared" ca="1" si="20"/>
        <v>0</v>
      </c>
      <c r="Z50" s="129">
        <f t="shared" ca="1" si="20"/>
        <v>0</v>
      </c>
      <c r="AA50" s="129">
        <f t="shared" ca="1" si="20"/>
        <v>0</v>
      </c>
      <c r="AC50" s="128" t="str">
        <f t="shared" ca="1" si="21"/>
        <v>NO</v>
      </c>
      <c r="AD50" s="128">
        <f t="shared" ca="1" si="22"/>
        <v>0</v>
      </c>
      <c r="AE50" s="128" t="str">
        <f ca="1">IF(AD50=0,"",COUNTIF($AD$6:$AD50,1))</f>
        <v/>
      </c>
      <c r="AF50" s="128" t="str">
        <f t="shared" ca="1" si="23"/>
        <v>YES</v>
      </c>
      <c r="AG50" s="128" t="str">
        <f t="shared" ca="1" si="24"/>
        <v>NO</v>
      </c>
      <c r="AH50" s="128" t="str">
        <f t="shared" ca="1" si="25"/>
        <v>NO</v>
      </c>
      <c r="AI50" s="128" t="str">
        <f t="shared" ca="1" si="26"/>
        <v/>
      </c>
    </row>
    <row r="51" spans="1:35" x14ac:dyDescent="0.25">
      <c r="A51" s="128"/>
      <c r="B51" s="128">
        <v>48</v>
      </c>
      <c r="C51" s="128" t="str">
        <f t="shared" si="3"/>
        <v>'Raw Hitter Web Query'!</v>
      </c>
      <c r="D51" s="128">
        <f t="shared" ca="1" si="18"/>
        <v>249</v>
      </c>
      <c r="E51" s="128"/>
      <c r="F51" s="133" t="str">
        <f t="shared" ca="1" si="5"/>
        <v/>
      </c>
      <c r="G51" s="129" t="str">
        <f t="shared" ca="1" si="5"/>
        <v/>
      </c>
      <c r="H51" s="129">
        <f t="shared" ca="1" si="19"/>
        <v>0</v>
      </c>
      <c r="I51" s="129">
        <f t="shared" ca="1" si="19"/>
        <v>0</v>
      </c>
      <c r="J51" s="129">
        <f t="shared" ca="1" si="19"/>
        <v>0</v>
      </c>
      <c r="K51" s="129">
        <f t="shared" ca="1" si="19"/>
        <v>0</v>
      </c>
      <c r="L51" s="129">
        <f t="shared" ca="1" si="19"/>
        <v>0</v>
      </c>
      <c r="M51" s="129">
        <f t="shared" ca="1" si="19"/>
        <v>0</v>
      </c>
      <c r="N51" s="129">
        <f t="shared" ca="1" si="19"/>
        <v>0</v>
      </c>
      <c r="O51" s="129">
        <f t="shared" ca="1" si="19"/>
        <v>0</v>
      </c>
      <c r="P51" s="129">
        <f t="shared" ca="1" si="19"/>
        <v>0</v>
      </c>
      <c r="Q51" s="129">
        <f t="shared" ca="1" si="19"/>
        <v>0</v>
      </c>
      <c r="R51" s="129">
        <f t="shared" ca="1" si="19"/>
        <v>0</v>
      </c>
      <c r="S51" s="129">
        <f t="shared" ca="1" si="19"/>
        <v>0</v>
      </c>
      <c r="T51" s="129">
        <f t="shared" ca="1" si="19"/>
        <v>0</v>
      </c>
      <c r="U51" s="129">
        <f t="shared" ca="1" si="19"/>
        <v>0</v>
      </c>
      <c r="V51" s="129">
        <f t="shared" ca="1" si="19"/>
        <v>0</v>
      </c>
      <c r="W51" s="129">
        <f t="shared" ca="1" si="19"/>
        <v>0</v>
      </c>
      <c r="X51" s="129">
        <f t="shared" ca="1" si="20"/>
        <v>0</v>
      </c>
      <c r="Y51" s="129">
        <f t="shared" ca="1" si="20"/>
        <v>0</v>
      </c>
      <c r="Z51" s="129">
        <f t="shared" ca="1" si="20"/>
        <v>0</v>
      </c>
      <c r="AA51" s="129">
        <f t="shared" ca="1" si="20"/>
        <v>0</v>
      </c>
      <c r="AC51" s="128" t="str">
        <f t="shared" ca="1" si="21"/>
        <v>NO</v>
      </c>
      <c r="AD51" s="128">
        <f t="shared" ca="1" si="22"/>
        <v>0</v>
      </c>
      <c r="AE51" s="128" t="str">
        <f ca="1">IF(AD51=0,"",COUNTIF($AD$6:$AD51,1))</f>
        <v/>
      </c>
      <c r="AF51" s="128" t="str">
        <f t="shared" ca="1" si="23"/>
        <v>YES</v>
      </c>
      <c r="AG51" s="128" t="str">
        <f t="shared" ca="1" si="24"/>
        <v>NO</v>
      </c>
      <c r="AH51" s="128" t="str">
        <f t="shared" ca="1" si="25"/>
        <v>NO</v>
      </c>
      <c r="AI51" s="128" t="str">
        <f t="shared" ca="1" si="26"/>
        <v/>
      </c>
    </row>
    <row r="52" spans="1:35" x14ac:dyDescent="0.25">
      <c r="A52" s="128"/>
      <c r="B52" s="128">
        <v>49</v>
      </c>
      <c r="C52" s="128" t="str">
        <f t="shared" si="3"/>
        <v>'Raw Hitter Web Query'!</v>
      </c>
      <c r="D52" s="128">
        <f t="shared" ca="1" si="18"/>
        <v>250</v>
      </c>
      <c r="E52" s="128"/>
      <c r="F52" s="133" t="str">
        <f t="shared" ca="1" si="5"/>
        <v/>
      </c>
      <c r="G52" s="129" t="str">
        <f t="shared" ca="1" si="5"/>
        <v/>
      </c>
      <c r="H52" s="129">
        <f t="shared" ca="1" si="19"/>
        <v>0</v>
      </c>
      <c r="I52" s="129">
        <f t="shared" ca="1" si="19"/>
        <v>0</v>
      </c>
      <c r="J52" s="129">
        <f t="shared" ca="1" si="19"/>
        <v>0</v>
      </c>
      <c r="K52" s="129">
        <f t="shared" ca="1" si="19"/>
        <v>0</v>
      </c>
      <c r="L52" s="129">
        <f t="shared" ca="1" si="19"/>
        <v>0</v>
      </c>
      <c r="M52" s="129">
        <f t="shared" ca="1" si="19"/>
        <v>0</v>
      </c>
      <c r="N52" s="129">
        <f t="shared" ca="1" si="19"/>
        <v>0</v>
      </c>
      <c r="O52" s="129">
        <f t="shared" ca="1" si="19"/>
        <v>0</v>
      </c>
      <c r="P52" s="129">
        <f t="shared" ca="1" si="19"/>
        <v>0</v>
      </c>
      <c r="Q52" s="129">
        <f t="shared" ca="1" si="19"/>
        <v>0</v>
      </c>
      <c r="R52" s="129">
        <f t="shared" ca="1" si="19"/>
        <v>0</v>
      </c>
      <c r="S52" s="129">
        <f t="shared" ca="1" si="19"/>
        <v>0</v>
      </c>
      <c r="T52" s="129">
        <f t="shared" ca="1" si="19"/>
        <v>0</v>
      </c>
      <c r="U52" s="129">
        <f t="shared" ca="1" si="19"/>
        <v>0</v>
      </c>
      <c r="V52" s="129">
        <f t="shared" ca="1" si="19"/>
        <v>0</v>
      </c>
      <c r="W52" s="129">
        <f t="shared" ca="1" si="19"/>
        <v>0</v>
      </c>
      <c r="X52" s="129">
        <f t="shared" ca="1" si="20"/>
        <v>0</v>
      </c>
      <c r="Y52" s="129">
        <f t="shared" ca="1" si="20"/>
        <v>0</v>
      </c>
      <c r="Z52" s="129">
        <f t="shared" ca="1" si="20"/>
        <v>0</v>
      </c>
      <c r="AA52" s="129">
        <f t="shared" ca="1" si="20"/>
        <v>0</v>
      </c>
      <c r="AC52" s="128" t="str">
        <f t="shared" ca="1" si="21"/>
        <v>NO</v>
      </c>
      <c r="AD52" s="128">
        <f t="shared" ca="1" si="22"/>
        <v>0</v>
      </c>
      <c r="AE52" s="128" t="str">
        <f ca="1">IF(AD52=0,"",COUNTIF($AD$6:$AD52,1))</f>
        <v/>
      </c>
      <c r="AF52" s="128" t="str">
        <f t="shared" ca="1" si="23"/>
        <v>YES</v>
      </c>
      <c r="AG52" s="128" t="str">
        <f t="shared" ca="1" si="24"/>
        <v>NO</v>
      </c>
      <c r="AH52" s="128" t="str">
        <f t="shared" ca="1" si="25"/>
        <v>NO</v>
      </c>
      <c r="AI52" s="128" t="str">
        <f t="shared" ca="1" si="26"/>
        <v/>
      </c>
    </row>
    <row r="53" spans="1:35" x14ac:dyDescent="0.25">
      <c r="A53" s="128"/>
      <c r="B53" s="128">
        <v>50</v>
      </c>
      <c r="C53" s="128" t="str">
        <f t="shared" si="3"/>
        <v>'Raw Hitter Web Query'!</v>
      </c>
      <c r="D53" s="128">
        <f t="shared" ca="1" si="18"/>
        <v>251</v>
      </c>
      <c r="E53" s="128"/>
      <c r="F53" s="133" t="str">
        <f t="shared" ca="1" si="5"/>
        <v/>
      </c>
      <c r="G53" s="129" t="str">
        <f t="shared" ca="1" si="5"/>
        <v/>
      </c>
      <c r="H53" s="129">
        <f t="shared" ca="1" si="19"/>
        <v>0</v>
      </c>
      <c r="I53" s="129">
        <f t="shared" ca="1" si="19"/>
        <v>0</v>
      </c>
      <c r="J53" s="129">
        <f t="shared" ca="1" si="19"/>
        <v>0</v>
      </c>
      <c r="K53" s="129">
        <f t="shared" ca="1" si="19"/>
        <v>0</v>
      </c>
      <c r="L53" s="129">
        <f t="shared" ca="1" si="19"/>
        <v>0</v>
      </c>
      <c r="M53" s="129">
        <f t="shared" ca="1" si="19"/>
        <v>0</v>
      </c>
      <c r="N53" s="129">
        <f t="shared" ca="1" si="19"/>
        <v>0</v>
      </c>
      <c r="O53" s="129">
        <f t="shared" ca="1" si="19"/>
        <v>0</v>
      </c>
      <c r="P53" s="129">
        <f t="shared" ca="1" si="19"/>
        <v>0</v>
      </c>
      <c r="Q53" s="129">
        <f t="shared" ca="1" si="19"/>
        <v>0</v>
      </c>
      <c r="R53" s="129">
        <f t="shared" ca="1" si="19"/>
        <v>0</v>
      </c>
      <c r="S53" s="129">
        <f t="shared" ca="1" si="19"/>
        <v>0</v>
      </c>
      <c r="T53" s="129">
        <f t="shared" ca="1" si="19"/>
        <v>0</v>
      </c>
      <c r="U53" s="129">
        <f t="shared" ca="1" si="19"/>
        <v>0</v>
      </c>
      <c r="V53" s="129">
        <f t="shared" ca="1" si="19"/>
        <v>0</v>
      </c>
      <c r="W53" s="129">
        <f t="shared" ca="1" si="19"/>
        <v>0</v>
      </c>
      <c r="X53" s="129">
        <f t="shared" ca="1" si="20"/>
        <v>0</v>
      </c>
      <c r="Y53" s="129">
        <f t="shared" ca="1" si="20"/>
        <v>0</v>
      </c>
      <c r="Z53" s="129">
        <f t="shared" ca="1" si="20"/>
        <v>0</v>
      </c>
      <c r="AA53" s="129">
        <f t="shared" ca="1" si="20"/>
        <v>0</v>
      </c>
      <c r="AC53" s="128" t="str">
        <f t="shared" ca="1" si="21"/>
        <v>NO</v>
      </c>
      <c r="AD53" s="128">
        <f t="shared" ca="1" si="22"/>
        <v>0</v>
      </c>
      <c r="AE53" s="128" t="str">
        <f ca="1">IF(AD53=0,"",COUNTIF($AD$6:$AD53,1))</f>
        <v/>
      </c>
      <c r="AF53" s="128" t="str">
        <f t="shared" ca="1" si="23"/>
        <v>YES</v>
      </c>
      <c r="AG53" s="128" t="str">
        <f t="shared" ca="1" si="24"/>
        <v>NO</v>
      </c>
      <c r="AH53" s="128" t="str">
        <f t="shared" ca="1" si="25"/>
        <v>NO</v>
      </c>
      <c r="AI53" s="128" t="str">
        <f t="shared" ca="1" si="26"/>
        <v/>
      </c>
    </row>
    <row r="54" spans="1:35" x14ac:dyDescent="0.25">
      <c r="A54" s="128"/>
      <c r="B54" s="128">
        <v>51</v>
      </c>
      <c r="C54" s="128" t="str">
        <f t="shared" si="3"/>
        <v>'Raw Hitter Web Query'!</v>
      </c>
      <c r="D54" s="128">
        <f t="shared" ca="1" si="18"/>
        <v>252</v>
      </c>
      <c r="E54" s="128"/>
      <c r="F54" s="133" t="str">
        <f t="shared" ca="1" si="5"/>
        <v/>
      </c>
      <c r="G54" s="129" t="str">
        <f t="shared" ca="1" si="5"/>
        <v/>
      </c>
      <c r="H54" s="129">
        <f t="shared" ca="1" si="19"/>
        <v>0</v>
      </c>
      <c r="I54" s="129">
        <f t="shared" ca="1" si="19"/>
        <v>0</v>
      </c>
      <c r="J54" s="129">
        <f t="shared" ca="1" si="19"/>
        <v>0</v>
      </c>
      <c r="K54" s="129">
        <f t="shared" ca="1" si="19"/>
        <v>0</v>
      </c>
      <c r="L54" s="129">
        <f t="shared" ca="1" si="19"/>
        <v>0</v>
      </c>
      <c r="M54" s="129">
        <f t="shared" ca="1" si="19"/>
        <v>0</v>
      </c>
      <c r="N54" s="129">
        <f t="shared" ca="1" si="19"/>
        <v>0</v>
      </c>
      <c r="O54" s="129">
        <f t="shared" ca="1" si="19"/>
        <v>0</v>
      </c>
      <c r="P54" s="129">
        <f t="shared" ca="1" si="19"/>
        <v>0</v>
      </c>
      <c r="Q54" s="129">
        <f t="shared" ca="1" si="19"/>
        <v>0</v>
      </c>
      <c r="R54" s="129">
        <f t="shared" ca="1" si="19"/>
        <v>0</v>
      </c>
      <c r="S54" s="129">
        <f t="shared" ca="1" si="19"/>
        <v>0</v>
      </c>
      <c r="T54" s="129">
        <f t="shared" ca="1" si="19"/>
        <v>0</v>
      </c>
      <c r="U54" s="129">
        <f t="shared" ca="1" si="19"/>
        <v>0</v>
      </c>
      <c r="V54" s="129">
        <f t="shared" ca="1" si="19"/>
        <v>0</v>
      </c>
      <c r="W54" s="129">
        <f t="shared" ca="1" si="19"/>
        <v>0</v>
      </c>
      <c r="X54" s="129">
        <f t="shared" ca="1" si="20"/>
        <v>0</v>
      </c>
      <c r="Y54" s="129">
        <f t="shared" ca="1" si="20"/>
        <v>0</v>
      </c>
      <c r="Z54" s="129">
        <f t="shared" ca="1" si="20"/>
        <v>0</v>
      </c>
      <c r="AA54" s="129">
        <f t="shared" ca="1" si="20"/>
        <v>0</v>
      </c>
      <c r="AC54" s="128" t="str">
        <f t="shared" ca="1" si="21"/>
        <v>NO</v>
      </c>
      <c r="AD54" s="128">
        <f t="shared" ca="1" si="22"/>
        <v>0</v>
      </c>
      <c r="AE54" s="128" t="str">
        <f ca="1">IF(AD54=0,"",COUNTIF($AD$6:$AD54,1))</f>
        <v/>
      </c>
      <c r="AF54" s="128" t="str">
        <f t="shared" ca="1" si="23"/>
        <v>YES</v>
      </c>
      <c r="AG54" s="128" t="str">
        <f t="shared" ca="1" si="24"/>
        <v>NO</v>
      </c>
      <c r="AH54" s="128" t="str">
        <f t="shared" ca="1" si="25"/>
        <v>NO</v>
      </c>
      <c r="AI54" s="128" t="str">
        <f t="shared" ca="1" si="26"/>
        <v/>
      </c>
    </row>
    <row r="55" spans="1:35" x14ac:dyDescent="0.25">
      <c r="A55" s="128"/>
      <c r="B55" s="128">
        <v>52</v>
      </c>
      <c r="C55" s="128" t="str">
        <f t="shared" si="3"/>
        <v>'Raw Hitter Web Query'!</v>
      </c>
      <c r="D55" s="128">
        <f t="shared" ca="1" si="18"/>
        <v>253</v>
      </c>
      <c r="E55" s="128"/>
      <c r="F55" s="133" t="str">
        <f t="shared" ca="1" si="5"/>
        <v/>
      </c>
      <c r="G55" s="129" t="str">
        <f t="shared" ca="1" si="5"/>
        <v/>
      </c>
      <c r="H55" s="129">
        <f t="shared" ca="1" si="19"/>
        <v>0</v>
      </c>
      <c r="I55" s="129">
        <f t="shared" ca="1" si="19"/>
        <v>0</v>
      </c>
      <c r="J55" s="129">
        <f t="shared" ca="1" si="19"/>
        <v>0</v>
      </c>
      <c r="K55" s="129">
        <f t="shared" ca="1" si="19"/>
        <v>0</v>
      </c>
      <c r="L55" s="129">
        <f t="shared" ca="1" si="19"/>
        <v>0</v>
      </c>
      <c r="M55" s="129">
        <f t="shared" ca="1" si="19"/>
        <v>0</v>
      </c>
      <c r="N55" s="129">
        <f t="shared" ca="1" si="19"/>
        <v>0</v>
      </c>
      <c r="O55" s="129">
        <f t="shared" ca="1" si="19"/>
        <v>0</v>
      </c>
      <c r="P55" s="129">
        <f t="shared" ca="1" si="19"/>
        <v>0</v>
      </c>
      <c r="Q55" s="129">
        <f t="shared" ca="1" si="19"/>
        <v>0</v>
      </c>
      <c r="R55" s="129">
        <f t="shared" ca="1" si="19"/>
        <v>0</v>
      </c>
      <c r="S55" s="129">
        <f t="shared" ca="1" si="19"/>
        <v>0</v>
      </c>
      <c r="T55" s="129">
        <f t="shared" ca="1" si="19"/>
        <v>0</v>
      </c>
      <c r="U55" s="129">
        <f t="shared" ca="1" si="19"/>
        <v>0</v>
      </c>
      <c r="V55" s="129">
        <f t="shared" ca="1" si="19"/>
        <v>0</v>
      </c>
      <c r="W55" s="129">
        <f t="shared" ca="1" si="19"/>
        <v>0</v>
      </c>
      <c r="X55" s="129">
        <f t="shared" ca="1" si="20"/>
        <v>0</v>
      </c>
      <c r="Y55" s="129">
        <f t="shared" ca="1" si="20"/>
        <v>0</v>
      </c>
      <c r="Z55" s="129">
        <f t="shared" ca="1" si="20"/>
        <v>0</v>
      </c>
      <c r="AA55" s="129">
        <f t="shared" ca="1" si="20"/>
        <v>0</v>
      </c>
      <c r="AC55" s="128" t="str">
        <f t="shared" ca="1" si="21"/>
        <v>NO</v>
      </c>
      <c r="AD55" s="128">
        <f t="shared" ca="1" si="22"/>
        <v>0</v>
      </c>
      <c r="AE55" s="128" t="str">
        <f ca="1">IF(AD55=0,"",COUNTIF($AD$6:$AD55,1))</f>
        <v/>
      </c>
      <c r="AF55" s="128" t="str">
        <f t="shared" ca="1" si="23"/>
        <v>YES</v>
      </c>
      <c r="AG55" s="128" t="str">
        <f t="shared" ca="1" si="24"/>
        <v>NO</v>
      </c>
      <c r="AH55" s="128" t="str">
        <f t="shared" ca="1" si="25"/>
        <v>NO</v>
      </c>
      <c r="AI55" s="128" t="str">
        <f t="shared" ca="1" si="26"/>
        <v/>
      </c>
    </row>
    <row r="56" spans="1:35" x14ac:dyDescent="0.25">
      <c r="A56" s="128"/>
      <c r="B56" s="128">
        <v>53</v>
      </c>
      <c r="C56" s="128" t="str">
        <f t="shared" si="3"/>
        <v>'Raw Hitter Web Query'!</v>
      </c>
      <c r="D56" s="128">
        <f t="shared" ca="1" si="18"/>
        <v>254</v>
      </c>
      <c r="E56" s="128"/>
      <c r="F56" s="133" t="str">
        <f t="shared" ca="1" si="5"/>
        <v/>
      </c>
      <c r="G56" s="129" t="str">
        <f t="shared" ca="1" si="5"/>
        <v/>
      </c>
      <c r="H56" s="129">
        <f t="shared" ca="1" si="19"/>
        <v>0</v>
      </c>
      <c r="I56" s="129">
        <f t="shared" ca="1" si="19"/>
        <v>0</v>
      </c>
      <c r="J56" s="129">
        <f t="shared" ca="1" si="19"/>
        <v>0</v>
      </c>
      <c r="K56" s="129">
        <f t="shared" ca="1" si="19"/>
        <v>0</v>
      </c>
      <c r="L56" s="129">
        <f t="shared" ca="1" si="19"/>
        <v>0</v>
      </c>
      <c r="M56" s="129">
        <f t="shared" ca="1" si="19"/>
        <v>0</v>
      </c>
      <c r="N56" s="129">
        <f t="shared" ca="1" si="19"/>
        <v>0</v>
      </c>
      <c r="O56" s="129">
        <f t="shared" ca="1" si="19"/>
        <v>0</v>
      </c>
      <c r="P56" s="129">
        <f t="shared" ca="1" si="19"/>
        <v>0</v>
      </c>
      <c r="Q56" s="129">
        <f t="shared" ca="1" si="19"/>
        <v>0</v>
      </c>
      <c r="R56" s="129">
        <f t="shared" ca="1" si="19"/>
        <v>0</v>
      </c>
      <c r="S56" s="129">
        <f t="shared" ca="1" si="19"/>
        <v>0</v>
      </c>
      <c r="T56" s="129">
        <f t="shared" ca="1" si="19"/>
        <v>0</v>
      </c>
      <c r="U56" s="129">
        <f t="shared" ca="1" si="19"/>
        <v>0</v>
      </c>
      <c r="V56" s="129">
        <f t="shared" ca="1" si="19"/>
        <v>0</v>
      </c>
      <c r="W56" s="129">
        <f t="shared" ca="1" si="19"/>
        <v>0</v>
      </c>
      <c r="X56" s="129">
        <f t="shared" ca="1" si="20"/>
        <v>0</v>
      </c>
      <c r="Y56" s="129">
        <f t="shared" ca="1" si="20"/>
        <v>0</v>
      </c>
      <c r="Z56" s="129">
        <f t="shared" ca="1" si="20"/>
        <v>0</v>
      </c>
      <c r="AA56" s="129">
        <f t="shared" ca="1" si="20"/>
        <v>0</v>
      </c>
      <c r="AC56" s="128" t="str">
        <f t="shared" ca="1" si="21"/>
        <v>NO</v>
      </c>
      <c r="AD56" s="128">
        <f t="shared" ca="1" si="22"/>
        <v>0</v>
      </c>
      <c r="AE56" s="128" t="str">
        <f ca="1">IF(AD56=0,"",COUNTIF($AD$6:$AD56,1))</f>
        <v/>
      </c>
      <c r="AF56" s="128" t="str">
        <f t="shared" ca="1" si="23"/>
        <v>YES</v>
      </c>
      <c r="AG56" s="128" t="str">
        <f t="shared" ca="1" si="24"/>
        <v>NO</v>
      </c>
      <c r="AH56" s="128" t="str">
        <f t="shared" ca="1" si="25"/>
        <v>NO</v>
      </c>
      <c r="AI56" s="128" t="str">
        <f t="shared" ca="1" si="26"/>
        <v/>
      </c>
    </row>
    <row r="57" spans="1:35" x14ac:dyDescent="0.25">
      <c r="A57" s="128"/>
      <c r="B57" s="128">
        <v>54</v>
      </c>
      <c r="C57" s="128" t="str">
        <f t="shared" si="3"/>
        <v>'Raw Hitter Web Query'!</v>
      </c>
      <c r="D57" s="128">
        <f t="shared" ca="1" si="18"/>
        <v>255</v>
      </c>
      <c r="E57" s="128"/>
      <c r="F57" s="133" t="str">
        <f t="shared" ca="1" si="5"/>
        <v/>
      </c>
      <c r="G57" s="129" t="str">
        <f t="shared" ca="1" si="5"/>
        <v/>
      </c>
      <c r="H57" s="129">
        <f t="shared" ca="1" si="19"/>
        <v>0</v>
      </c>
      <c r="I57" s="129">
        <f t="shared" ca="1" si="19"/>
        <v>0</v>
      </c>
      <c r="J57" s="129">
        <f t="shared" ca="1" si="19"/>
        <v>0</v>
      </c>
      <c r="K57" s="129">
        <f t="shared" ca="1" si="19"/>
        <v>0</v>
      </c>
      <c r="L57" s="129">
        <f t="shared" ca="1" si="19"/>
        <v>0</v>
      </c>
      <c r="M57" s="129">
        <f t="shared" ca="1" si="19"/>
        <v>0</v>
      </c>
      <c r="N57" s="129">
        <f t="shared" ca="1" si="19"/>
        <v>0</v>
      </c>
      <c r="O57" s="129">
        <f t="shared" ca="1" si="19"/>
        <v>0</v>
      </c>
      <c r="P57" s="129">
        <f t="shared" ca="1" si="19"/>
        <v>0</v>
      </c>
      <c r="Q57" s="129">
        <f t="shared" ca="1" si="19"/>
        <v>0</v>
      </c>
      <c r="R57" s="129">
        <f t="shared" ca="1" si="19"/>
        <v>0</v>
      </c>
      <c r="S57" s="129">
        <f t="shared" ca="1" si="19"/>
        <v>0</v>
      </c>
      <c r="T57" s="129">
        <f t="shared" ca="1" si="19"/>
        <v>0</v>
      </c>
      <c r="U57" s="129">
        <f t="shared" ca="1" si="19"/>
        <v>0</v>
      </c>
      <c r="V57" s="129">
        <f t="shared" ca="1" si="19"/>
        <v>0</v>
      </c>
      <c r="W57" s="129">
        <f t="shared" ca="1" si="19"/>
        <v>0</v>
      </c>
      <c r="X57" s="129">
        <f t="shared" ca="1" si="20"/>
        <v>0</v>
      </c>
      <c r="Y57" s="129">
        <f t="shared" ca="1" si="20"/>
        <v>0</v>
      </c>
      <c r="Z57" s="129">
        <f t="shared" ca="1" si="20"/>
        <v>0</v>
      </c>
      <c r="AA57" s="129">
        <f t="shared" ca="1" si="20"/>
        <v>0</v>
      </c>
      <c r="AC57" s="128" t="str">
        <f t="shared" ca="1" si="21"/>
        <v>NO</v>
      </c>
      <c r="AD57" s="128">
        <f t="shared" ca="1" si="22"/>
        <v>0</v>
      </c>
      <c r="AE57" s="128" t="str">
        <f ca="1">IF(AD57=0,"",COUNTIF($AD$6:$AD57,1))</f>
        <v/>
      </c>
      <c r="AF57" s="128" t="str">
        <f t="shared" ca="1" si="23"/>
        <v>YES</v>
      </c>
      <c r="AG57" s="128" t="str">
        <f t="shared" ca="1" si="24"/>
        <v>NO</v>
      </c>
      <c r="AH57" s="128" t="str">
        <f t="shared" ca="1" si="25"/>
        <v>NO</v>
      </c>
      <c r="AI57" s="128" t="str">
        <f t="shared" ca="1" si="26"/>
        <v/>
      </c>
    </row>
    <row r="58" spans="1:35" x14ac:dyDescent="0.25">
      <c r="A58" s="128"/>
      <c r="B58" s="128">
        <v>55</v>
      </c>
      <c r="C58" s="128" t="str">
        <f t="shared" si="3"/>
        <v>'Raw Hitter Web Query'!</v>
      </c>
      <c r="D58" s="128">
        <f t="shared" ca="1" si="18"/>
        <v>256</v>
      </c>
      <c r="E58" s="128"/>
      <c r="F58" s="133" t="str">
        <f t="shared" ca="1" si="5"/>
        <v/>
      </c>
      <c r="G58" s="129" t="str">
        <f t="shared" ca="1" si="5"/>
        <v/>
      </c>
      <c r="H58" s="129">
        <f t="shared" ca="1" si="19"/>
        <v>0</v>
      </c>
      <c r="I58" s="129">
        <f t="shared" ca="1" si="19"/>
        <v>0</v>
      </c>
      <c r="J58" s="129">
        <f t="shared" ca="1" si="19"/>
        <v>0</v>
      </c>
      <c r="K58" s="129">
        <f t="shared" ca="1" si="19"/>
        <v>0</v>
      </c>
      <c r="L58" s="129">
        <f t="shared" ca="1" si="19"/>
        <v>0</v>
      </c>
      <c r="M58" s="129">
        <f t="shared" ca="1" si="19"/>
        <v>0</v>
      </c>
      <c r="N58" s="129">
        <f t="shared" ca="1" si="19"/>
        <v>0</v>
      </c>
      <c r="O58" s="129">
        <f t="shared" ca="1" si="19"/>
        <v>0</v>
      </c>
      <c r="P58" s="129">
        <f t="shared" ca="1" si="19"/>
        <v>0</v>
      </c>
      <c r="Q58" s="129">
        <f t="shared" ca="1" si="19"/>
        <v>0</v>
      </c>
      <c r="R58" s="129">
        <f t="shared" ca="1" si="19"/>
        <v>0</v>
      </c>
      <c r="S58" s="129">
        <f t="shared" ca="1" si="19"/>
        <v>0</v>
      </c>
      <c r="T58" s="129">
        <f t="shared" ca="1" si="19"/>
        <v>0</v>
      </c>
      <c r="U58" s="129">
        <f t="shared" ca="1" si="19"/>
        <v>0</v>
      </c>
      <c r="V58" s="129">
        <f t="shared" ca="1" si="19"/>
        <v>0</v>
      </c>
      <c r="W58" s="129">
        <f t="shared" ref="W58:W59" ca="1" si="27">IF($AH58="YES",IF(OR($AF58="YES"),0,IF($B58&lt;=$B$4,INDIRECT($C58&amp;W$4&amp;$D58),"")),IF(IFERROR(VLOOKUP($F58,$AI:$AI,1,FALSE),0)&gt;0,0,IF(OR($AF58="YES"),0,IF($B58&lt;=$B$4,INDIRECT($C58&amp;W$4&amp;$D58),""))))</f>
        <v>0</v>
      </c>
      <c r="X58" s="129">
        <f t="shared" ca="1" si="20"/>
        <v>0</v>
      </c>
      <c r="Y58" s="129">
        <f t="shared" ca="1" si="20"/>
        <v>0</v>
      </c>
      <c r="Z58" s="129">
        <f t="shared" ca="1" si="20"/>
        <v>0</v>
      </c>
      <c r="AA58" s="129">
        <f t="shared" ca="1" si="20"/>
        <v>0</v>
      </c>
      <c r="AC58" s="128" t="str">
        <f t="shared" ca="1" si="21"/>
        <v>NO</v>
      </c>
      <c r="AD58" s="128">
        <f t="shared" ca="1" si="22"/>
        <v>0</v>
      </c>
      <c r="AE58" s="128" t="str">
        <f ca="1">IF(AD58=0,"",COUNTIF($AD$6:$AD58,1))</f>
        <v/>
      </c>
      <c r="AF58" s="128" t="str">
        <f t="shared" ca="1" si="23"/>
        <v>YES</v>
      </c>
      <c r="AG58" s="128" t="str">
        <f t="shared" ca="1" si="24"/>
        <v>NO</v>
      </c>
      <c r="AH58" s="128" t="str">
        <f t="shared" ca="1" si="25"/>
        <v>NO</v>
      </c>
      <c r="AI58" s="128" t="str">
        <f t="shared" ca="1" si="26"/>
        <v/>
      </c>
    </row>
    <row r="59" spans="1:35" x14ac:dyDescent="0.25">
      <c r="A59" s="128" t="s">
        <v>428</v>
      </c>
      <c r="B59" s="128">
        <v>56</v>
      </c>
      <c r="C59" s="128" t="str">
        <f t="shared" si="3"/>
        <v>'Raw Hitter Web Query'!</v>
      </c>
      <c r="D59" s="128">
        <f t="shared" ca="1" si="18"/>
        <v>257</v>
      </c>
      <c r="E59" s="128"/>
      <c r="F59" s="133" t="str">
        <f t="shared" ca="1" si="5"/>
        <v/>
      </c>
      <c r="G59" s="129" t="str">
        <f t="shared" ca="1" si="5"/>
        <v/>
      </c>
      <c r="H59" s="129">
        <f t="shared" ref="H59:V59" ca="1" si="28">IF($AH59="YES",IF(OR($AF59="YES"),0,IF($B59&lt;=$B$4,INDIRECT($C59&amp;H$4&amp;$D59),"")),IF(IFERROR(VLOOKUP($F59,$AI:$AI,1,FALSE),0)&gt;0,0,IF(OR($AF59="YES"),0,IF($B59&lt;=$B$4,INDIRECT($C59&amp;H$4&amp;$D59),""))))</f>
        <v>0</v>
      </c>
      <c r="I59" s="129">
        <f t="shared" ca="1" si="28"/>
        <v>0</v>
      </c>
      <c r="J59" s="129">
        <f t="shared" ca="1" si="28"/>
        <v>0</v>
      </c>
      <c r="K59" s="129">
        <f t="shared" ca="1" si="28"/>
        <v>0</v>
      </c>
      <c r="L59" s="129">
        <f t="shared" ca="1" si="28"/>
        <v>0</v>
      </c>
      <c r="M59" s="129">
        <f t="shared" ca="1" si="28"/>
        <v>0</v>
      </c>
      <c r="N59" s="129">
        <f t="shared" ca="1" si="28"/>
        <v>0</v>
      </c>
      <c r="O59" s="129">
        <f t="shared" ca="1" si="28"/>
        <v>0</v>
      </c>
      <c r="P59" s="129">
        <f t="shared" ca="1" si="28"/>
        <v>0</v>
      </c>
      <c r="Q59" s="129">
        <f t="shared" ca="1" si="28"/>
        <v>0</v>
      </c>
      <c r="R59" s="129">
        <f t="shared" ca="1" si="28"/>
        <v>0</v>
      </c>
      <c r="S59" s="129">
        <f t="shared" ca="1" si="28"/>
        <v>0</v>
      </c>
      <c r="T59" s="129">
        <f t="shared" ca="1" si="28"/>
        <v>0</v>
      </c>
      <c r="U59" s="129">
        <f t="shared" ca="1" si="28"/>
        <v>0</v>
      </c>
      <c r="V59" s="129">
        <f t="shared" ca="1" si="28"/>
        <v>0</v>
      </c>
      <c r="W59" s="129">
        <f t="shared" ca="1" si="27"/>
        <v>0</v>
      </c>
      <c r="X59" s="129">
        <f t="shared" ca="1" si="20"/>
        <v>0</v>
      </c>
      <c r="Y59" s="129">
        <f t="shared" ca="1" si="20"/>
        <v>0</v>
      </c>
      <c r="Z59" s="129">
        <f t="shared" ca="1" si="20"/>
        <v>0</v>
      </c>
      <c r="AA59" s="129">
        <f t="shared" ca="1" si="20"/>
        <v>0</v>
      </c>
      <c r="AC59" s="128" t="str">
        <f t="shared" ca="1" si="21"/>
        <v>NO</v>
      </c>
      <c r="AD59" s="128">
        <f t="shared" ca="1" si="22"/>
        <v>0</v>
      </c>
      <c r="AE59" s="128" t="str">
        <f ca="1">IF(AD59=0,"",COUNTIF($AD$6:$AD59,1))</f>
        <v/>
      </c>
      <c r="AF59" s="128" t="str">
        <f t="shared" ca="1" si="23"/>
        <v>YES</v>
      </c>
      <c r="AG59" s="128" t="str">
        <f t="shared" ca="1" si="24"/>
        <v>NO</v>
      </c>
      <c r="AH59" s="128" t="str">
        <f t="shared" ca="1" si="25"/>
        <v>NO</v>
      </c>
      <c r="AI59" s="128" t="str">
        <f t="shared" ca="1" si="26"/>
        <v/>
      </c>
    </row>
    <row r="67" spans="5:27" x14ac:dyDescent="0.25">
      <c r="F67" s="134" t="s">
        <v>475</v>
      </c>
    </row>
    <row r="68" spans="5:27" x14ac:dyDescent="0.25">
      <c r="F68" s="129">
        <f t="shared" ref="F68:F69" si="29">F69-1</f>
        <v>2010</v>
      </c>
      <c r="H68" s="129">
        <f t="shared" ref="H68:H69" ca="1" si="30">SUMIFS(H$6:H$59,$F$6:$F$59,$F68,$G$6:$G$59,"&lt;&gt;Average",$AC$6:$AC$59,"NO")</f>
        <v>0</v>
      </c>
      <c r="I68" s="129">
        <f t="shared" ref="I68:Z72" ca="1" si="31">SUMIFS(I$6:I$59,$F$6:$F$59,$F68,$G$6:$G$59,"&lt;&gt;Average",$AC$6:$AC$59,"NO")</f>
        <v>0</v>
      </c>
      <c r="J68" s="129">
        <f t="shared" ca="1" si="31"/>
        <v>0</v>
      </c>
      <c r="K68" s="129">
        <f t="shared" ca="1" si="31"/>
        <v>0</v>
      </c>
      <c r="L68" s="129">
        <f t="shared" ca="1" si="31"/>
        <v>0</v>
      </c>
      <c r="M68" s="129">
        <f t="shared" ca="1" si="31"/>
        <v>0</v>
      </c>
      <c r="N68" s="129">
        <f t="shared" ca="1" si="31"/>
        <v>0</v>
      </c>
      <c r="O68" s="129">
        <f t="shared" ca="1" si="31"/>
        <v>0</v>
      </c>
      <c r="P68" s="129">
        <f t="shared" ca="1" si="31"/>
        <v>0</v>
      </c>
      <c r="Q68" s="129">
        <f t="shared" ca="1" si="31"/>
        <v>0</v>
      </c>
      <c r="R68" s="129">
        <f t="shared" ca="1" si="31"/>
        <v>0</v>
      </c>
      <c r="S68" s="129">
        <f t="shared" ca="1" si="31"/>
        <v>0</v>
      </c>
      <c r="T68" s="129">
        <f t="shared" ca="1" si="31"/>
        <v>0</v>
      </c>
      <c r="U68" s="129">
        <f t="shared" ca="1" si="31"/>
        <v>0</v>
      </c>
      <c r="V68" s="129">
        <f t="shared" ca="1" si="31"/>
        <v>0</v>
      </c>
      <c r="W68" s="129">
        <f t="shared" ca="1" si="31"/>
        <v>0</v>
      </c>
      <c r="X68" s="129">
        <f t="shared" ca="1" si="31"/>
        <v>0</v>
      </c>
      <c r="Y68" s="129">
        <f t="shared" ca="1" si="31"/>
        <v>0</v>
      </c>
      <c r="Z68" s="129">
        <f t="shared" ca="1" si="31"/>
        <v>0</v>
      </c>
      <c r="AA68" s="129" t="str">
        <f t="shared" ref="AA68:AA69" ca="1" si="32">IFERROR(K68/I68,"")</f>
        <v/>
      </c>
    </row>
    <row r="69" spans="5:27" x14ac:dyDescent="0.25">
      <c r="F69" s="129">
        <f t="shared" si="29"/>
        <v>2011</v>
      </c>
      <c r="H69" s="129">
        <f t="shared" ca="1" si="30"/>
        <v>40</v>
      </c>
      <c r="I69" s="129">
        <f t="shared" ca="1" si="31"/>
        <v>123</v>
      </c>
      <c r="J69" s="129">
        <f t="shared" ca="1" si="31"/>
        <v>135</v>
      </c>
      <c r="K69" s="129">
        <f t="shared" ca="1" si="31"/>
        <v>27</v>
      </c>
      <c r="L69" s="129">
        <f t="shared" ca="1" si="31"/>
        <v>16</v>
      </c>
      <c r="M69" s="129">
        <f t="shared" ca="1" si="31"/>
        <v>6</v>
      </c>
      <c r="N69" s="129">
        <f t="shared" ca="1" si="31"/>
        <v>0</v>
      </c>
      <c r="O69" s="129">
        <f t="shared" ca="1" si="31"/>
        <v>5</v>
      </c>
      <c r="P69" s="129">
        <f t="shared" ca="1" si="31"/>
        <v>20</v>
      </c>
      <c r="Q69" s="129">
        <f t="shared" ca="1" si="31"/>
        <v>16</v>
      </c>
      <c r="R69" s="129">
        <f t="shared" ca="1" si="31"/>
        <v>9</v>
      </c>
      <c r="S69" s="129">
        <f t="shared" ca="1" si="31"/>
        <v>0</v>
      </c>
      <c r="T69" s="129">
        <f t="shared" ca="1" si="31"/>
        <v>30</v>
      </c>
      <c r="U69" s="129">
        <f t="shared" ca="1" si="31"/>
        <v>2</v>
      </c>
      <c r="V69" s="129">
        <f t="shared" ca="1" si="31"/>
        <v>1</v>
      </c>
      <c r="W69" s="129">
        <f t="shared" ca="1" si="31"/>
        <v>0</v>
      </c>
      <c r="X69" s="129">
        <f t="shared" ca="1" si="31"/>
        <v>2</v>
      </c>
      <c r="Y69" s="129">
        <f t="shared" ca="1" si="31"/>
        <v>4</v>
      </c>
      <c r="Z69" s="129">
        <f t="shared" ca="1" si="31"/>
        <v>0</v>
      </c>
      <c r="AA69" s="129">
        <f t="shared" ca="1" si="32"/>
        <v>0.21951219512195122</v>
      </c>
    </row>
    <row r="70" spans="5:27" x14ac:dyDescent="0.25">
      <c r="F70" s="129">
        <f>F71-1</f>
        <v>2012</v>
      </c>
      <c r="H70" s="129">
        <f ca="1">SUMIFS(H$6:H$59,$F$6:$F$59,$F70,$G$6:$G$59,"&lt;&gt;Average",$AC$6:$AC$59,"NO")</f>
        <v>139</v>
      </c>
      <c r="I70" s="129">
        <f t="shared" ca="1" si="31"/>
        <v>559</v>
      </c>
      <c r="J70" s="129">
        <f t="shared" ca="1" si="31"/>
        <v>639</v>
      </c>
      <c r="K70" s="129">
        <f t="shared" ca="1" si="31"/>
        <v>182</v>
      </c>
      <c r="L70" s="129">
        <f t="shared" ca="1" si="31"/>
        <v>117</v>
      </c>
      <c r="M70" s="129">
        <f t="shared" ca="1" si="31"/>
        <v>27</v>
      </c>
      <c r="N70" s="129">
        <f t="shared" ca="1" si="31"/>
        <v>8</v>
      </c>
      <c r="O70" s="129">
        <f t="shared" ca="1" si="31"/>
        <v>30</v>
      </c>
      <c r="P70" s="129">
        <f t="shared" ca="1" si="31"/>
        <v>129</v>
      </c>
      <c r="Q70" s="129">
        <f t="shared" ca="1" si="31"/>
        <v>83</v>
      </c>
      <c r="R70" s="129">
        <f t="shared" ca="1" si="31"/>
        <v>67</v>
      </c>
      <c r="S70" s="129">
        <f t="shared" ca="1" si="31"/>
        <v>4</v>
      </c>
      <c r="T70" s="129">
        <f t="shared" ca="1" si="31"/>
        <v>139</v>
      </c>
      <c r="U70" s="129">
        <f t="shared" ca="1" si="31"/>
        <v>6</v>
      </c>
      <c r="V70" s="129">
        <f t="shared" ca="1" si="31"/>
        <v>7</v>
      </c>
      <c r="W70" s="129">
        <f t="shared" ca="1" si="31"/>
        <v>0</v>
      </c>
      <c r="X70" s="129">
        <f t="shared" ca="1" si="31"/>
        <v>7</v>
      </c>
      <c r="Y70" s="129">
        <f t="shared" ca="1" si="31"/>
        <v>49</v>
      </c>
      <c r="Z70" s="129">
        <f t="shared" ca="1" si="31"/>
        <v>5</v>
      </c>
      <c r="AA70" s="129">
        <f ca="1">IFERROR(K70/I70,"")</f>
        <v>0.32558139534883723</v>
      </c>
    </row>
    <row r="71" spans="5:27" x14ac:dyDescent="0.25">
      <c r="F71" s="129">
        <f>F72-1</f>
        <v>2013</v>
      </c>
      <c r="H71" s="129">
        <f t="shared" ref="H71:H72" ca="1" si="33">SUMIFS(H$6:H$59,$F$6:$F$59,$F71,$G$6:$G$59,"&lt;&gt;Average",$AC$6:$AC$59,"NO")</f>
        <v>157</v>
      </c>
      <c r="I71" s="129">
        <f t="shared" ca="1" si="31"/>
        <v>589</v>
      </c>
      <c r="J71" s="129">
        <f t="shared" ca="1" si="31"/>
        <v>716</v>
      </c>
      <c r="K71" s="129">
        <f t="shared" ca="1" si="31"/>
        <v>190</v>
      </c>
      <c r="L71" s="129">
        <f t="shared" ca="1" si="31"/>
        <v>115</v>
      </c>
      <c r="M71" s="129">
        <f t="shared" ca="1" si="31"/>
        <v>39</v>
      </c>
      <c r="N71" s="129">
        <f t="shared" ca="1" si="31"/>
        <v>9</v>
      </c>
      <c r="O71" s="129">
        <f t="shared" ca="1" si="31"/>
        <v>27</v>
      </c>
      <c r="P71" s="129">
        <f t="shared" ca="1" si="31"/>
        <v>109</v>
      </c>
      <c r="Q71" s="129">
        <f t="shared" ca="1" si="31"/>
        <v>97</v>
      </c>
      <c r="R71" s="129">
        <f t="shared" ca="1" si="31"/>
        <v>110</v>
      </c>
      <c r="S71" s="129">
        <f t="shared" ca="1" si="31"/>
        <v>10</v>
      </c>
      <c r="T71" s="129">
        <f t="shared" ca="1" si="31"/>
        <v>136</v>
      </c>
      <c r="U71" s="129">
        <f t="shared" ca="1" si="31"/>
        <v>9</v>
      </c>
      <c r="V71" s="129">
        <f t="shared" ca="1" si="31"/>
        <v>8</v>
      </c>
      <c r="W71" s="129">
        <f t="shared" ca="1" si="31"/>
        <v>0</v>
      </c>
      <c r="X71" s="129">
        <f t="shared" ca="1" si="31"/>
        <v>8</v>
      </c>
      <c r="Y71" s="129">
        <f t="shared" ca="1" si="31"/>
        <v>33</v>
      </c>
      <c r="Z71" s="129">
        <f t="shared" ca="1" si="31"/>
        <v>7</v>
      </c>
      <c r="AA71" s="129">
        <f t="shared" ref="AA71:AA74" ca="1" si="34">IFERROR(K71/I71,"")</f>
        <v>0.32258064516129031</v>
      </c>
    </row>
    <row r="72" spans="5:27" x14ac:dyDescent="0.25">
      <c r="F72" s="129">
        <f>MLBSeason-1</f>
        <v>2014</v>
      </c>
      <c r="H72" s="129">
        <f t="shared" ca="1" si="33"/>
        <v>157</v>
      </c>
      <c r="I72" s="129">
        <f t="shared" ca="1" si="31"/>
        <v>602</v>
      </c>
      <c r="J72" s="129">
        <f t="shared" ca="1" si="31"/>
        <v>705</v>
      </c>
      <c r="K72" s="129">
        <f t="shared" ca="1" si="31"/>
        <v>173</v>
      </c>
      <c r="L72" s="129">
        <f t="shared" ca="1" si="31"/>
        <v>89</v>
      </c>
      <c r="M72" s="129">
        <f t="shared" ca="1" si="31"/>
        <v>39</v>
      </c>
      <c r="N72" s="129">
        <f t="shared" ca="1" si="31"/>
        <v>9</v>
      </c>
      <c r="O72" s="129">
        <f t="shared" ca="1" si="31"/>
        <v>36</v>
      </c>
      <c r="P72" s="129">
        <f t="shared" ca="1" si="31"/>
        <v>115</v>
      </c>
      <c r="Q72" s="129">
        <f t="shared" ca="1" si="31"/>
        <v>111</v>
      </c>
      <c r="R72" s="129">
        <f t="shared" ca="1" si="31"/>
        <v>83</v>
      </c>
      <c r="S72" s="129">
        <f t="shared" ca="1" si="31"/>
        <v>6</v>
      </c>
      <c r="T72" s="129">
        <f t="shared" ca="1" si="31"/>
        <v>184</v>
      </c>
      <c r="U72" s="129">
        <f t="shared" ca="1" si="31"/>
        <v>10</v>
      </c>
      <c r="V72" s="129">
        <f t="shared" ca="1" si="31"/>
        <v>10</v>
      </c>
      <c r="W72" s="129">
        <f t="shared" ca="1" si="31"/>
        <v>0</v>
      </c>
      <c r="X72" s="129">
        <f t="shared" ca="1" si="31"/>
        <v>6</v>
      </c>
      <c r="Y72" s="129">
        <f t="shared" ca="1" si="31"/>
        <v>16</v>
      </c>
      <c r="Z72" s="129">
        <f t="shared" ca="1" si="31"/>
        <v>2</v>
      </c>
      <c r="AA72" s="129">
        <f t="shared" ca="1" si="34"/>
        <v>0.28737541528239202</v>
      </c>
    </row>
    <row r="73" spans="5:27" x14ac:dyDescent="0.25">
      <c r="F73" s="135">
        <f>MLBSeason-1</f>
        <v>2014</v>
      </c>
      <c r="G73" s="135" t="s">
        <v>459</v>
      </c>
      <c r="H73" s="135">
        <f ca="1">SUMIFS(H$6:H$59,$F$6:$F$59,$F73,$G$6:$G$59,"Average")</f>
        <v>0</v>
      </c>
      <c r="I73" s="135">
        <f t="shared" ref="I73:Z73" ca="1" si="35">SUMIFS(I$6:I$59,$F$6:$F$59,$F73,$G$6:$G$59,"Average")</f>
        <v>0</v>
      </c>
      <c r="J73" s="135">
        <f t="shared" ca="1" si="35"/>
        <v>0</v>
      </c>
      <c r="K73" s="135">
        <f t="shared" ca="1" si="35"/>
        <v>0</v>
      </c>
      <c r="L73" s="135">
        <f t="shared" ca="1" si="35"/>
        <v>0</v>
      </c>
      <c r="M73" s="135">
        <f t="shared" ca="1" si="35"/>
        <v>0</v>
      </c>
      <c r="N73" s="135">
        <f t="shared" ca="1" si="35"/>
        <v>0</v>
      </c>
      <c r="O73" s="135">
        <f t="shared" ca="1" si="35"/>
        <v>0</v>
      </c>
      <c r="P73" s="135">
        <f t="shared" ca="1" si="35"/>
        <v>0</v>
      </c>
      <c r="Q73" s="135">
        <f t="shared" ca="1" si="35"/>
        <v>0</v>
      </c>
      <c r="R73" s="135">
        <f t="shared" ca="1" si="35"/>
        <v>0</v>
      </c>
      <c r="S73" s="135">
        <f t="shared" ca="1" si="35"/>
        <v>0</v>
      </c>
      <c r="T73" s="135">
        <f t="shared" ca="1" si="35"/>
        <v>0</v>
      </c>
      <c r="U73" s="135">
        <f t="shared" ca="1" si="35"/>
        <v>0</v>
      </c>
      <c r="V73" s="135">
        <f t="shared" ca="1" si="35"/>
        <v>0</v>
      </c>
      <c r="W73" s="135">
        <f t="shared" ca="1" si="35"/>
        <v>0</v>
      </c>
      <c r="X73" s="135">
        <f t="shared" ca="1" si="35"/>
        <v>0</v>
      </c>
      <c r="Y73" s="135">
        <f t="shared" ca="1" si="35"/>
        <v>0</v>
      </c>
      <c r="Z73" s="135">
        <f t="shared" ca="1" si="35"/>
        <v>0</v>
      </c>
      <c r="AA73" s="129" t="str">
        <f t="shared" ca="1" si="34"/>
        <v/>
      </c>
    </row>
    <row r="74" spans="5:27" x14ac:dyDescent="0.25">
      <c r="F74" s="136">
        <f>MLBSeason</f>
        <v>2015</v>
      </c>
      <c r="G74" s="136" t="s">
        <v>103</v>
      </c>
      <c r="H74" s="136">
        <f ca="1">SUMIFS(H$6:H$59,$F$6:$F$59,$F74,$G$6:$G$59,"Steamer")</f>
        <v>148</v>
      </c>
      <c r="I74" s="136">
        <f t="shared" ref="I74:Z74" ca="1" si="36">SUMIFS(I$6:I$59,$F$6:$F$59,$F74,$G$6:$G$59,"Steamer")</f>
        <v>572</v>
      </c>
      <c r="J74" s="136">
        <f t="shared" ca="1" si="36"/>
        <v>675</v>
      </c>
      <c r="K74" s="136">
        <f t="shared" ca="1" si="36"/>
        <v>170</v>
      </c>
      <c r="L74" s="136">
        <f t="shared" ca="1" si="36"/>
        <v>101</v>
      </c>
      <c r="M74" s="136">
        <f t="shared" ca="1" si="36"/>
        <v>32</v>
      </c>
      <c r="N74" s="136">
        <f t="shared" ca="1" si="36"/>
        <v>6</v>
      </c>
      <c r="O74" s="136">
        <f t="shared" ca="1" si="36"/>
        <v>31</v>
      </c>
      <c r="P74" s="136">
        <f t="shared" ca="1" si="36"/>
        <v>110</v>
      </c>
      <c r="Q74" s="136">
        <f t="shared" ca="1" si="36"/>
        <v>93</v>
      </c>
      <c r="R74" s="136">
        <f t="shared" ca="1" si="36"/>
        <v>86</v>
      </c>
      <c r="S74" s="136">
        <f t="shared" ca="1" si="36"/>
        <v>6</v>
      </c>
      <c r="T74" s="136">
        <f t="shared" ca="1" si="36"/>
        <v>145</v>
      </c>
      <c r="U74" s="136">
        <f t="shared" ca="1" si="36"/>
        <v>7</v>
      </c>
      <c r="V74" s="136">
        <f t="shared" ca="1" si="36"/>
        <v>5</v>
      </c>
      <c r="W74" s="136">
        <f t="shared" ca="1" si="36"/>
        <v>4</v>
      </c>
      <c r="X74" s="136">
        <f t="shared" ca="1" si="36"/>
        <v>0</v>
      </c>
      <c r="Y74" s="136">
        <f t="shared" ca="1" si="36"/>
        <v>21</v>
      </c>
      <c r="Z74" s="136">
        <f t="shared" ca="1" si="36"/>
        <v>8</v>
      </c>
      <c r="AA74" s="129">
        <f t="shared" ca="1" si="34"/>
        <v>0.29720279720279719</v>
      </c>
    </row>
    <row r="76" spans="5:27" x14ac:dyDescent="0.25">
      <c r="E76" s="129" t="s">
        <v>479</v>
      </c>
      <c r="F76" s="134" t="s">
        <v>476</v>
      </c>
    </row>
    <row r="77" spans="5:27" x14ac:dyDescent="0.25">
      <c r="E77" s="129">
        <v>1</v>
      </c>
      <c r="F77" s="129">
        <f ca="1">IFERROR(INDEX($F$6:$AA$59,MATCH($E77,$AE$6:$AE$59,0),F$3),"")</f>
        <v>2012</v>
      </c>
      <c r="G77" s="129" t="str">
        <f ca="1">IFERROR(F77&amp;" "&amp;INDEX($F$6:$AA$59,MATCH($E77,$AE$6:$AE$59,0),G$3),"")</f>
        <v>2012 Angels (AAA)</v>
      </c>
      <c r="H77" s="129">
        <f t="shared" ref="H77:Z86" ca="1" si="37">IFERROR(INDEX($F$6:$AA$59,MATCH($E77,$AE$6:$AE$59,0),H$3),"")</f>
        <v>20</v>
      </c>
      <c r="I77" s="129">
        <f t="shared" ca="1" si="37"/>
        <v>77</v>
      </c>
      <c r="J77" s="129">
        <f t="shared" ca="1" si="37"/>
        <v>93</v>
      </c>
      <c r="K77" s="129">
        <f t="shared" ca="1" si="37"/>
        <v>31</v>
      </c>
      <c r="L77" s="129">
        <f t="shared" ca="1" si="37"/>
        <v>21</v>
      </c>
      <c r="M77" s="129">
        <f t="shared" ca="1" si="37"/>
        <v>4</v>
      </c>
      <c r="N77" s="129">
        <f t="shared" ca="1" si="37"/>
        <v>5</v>
      </c>
      <c r="O77" s="129">
        <f t="shared" ca="1" si="37"/>
        <v>1</v>
      </c>
      <c r="P77" s="129">
        <f t="shared" ca="1" si="37"/>
        <v>21</v>
      </c>
      <c r="Q77" s="129">
        <f t="shared" ca="1" si="37"/>
        <v>13</v>
      </c>
      <c r="R77" s="129">
        <f t="shared" ca="1" si="37"/>
        <v>11</v>
      </c>
      <c r="S77" s="129">
        <f t="shared" ca="1" si="37"/>
        <v>0</v>
      </c>
      <c r="T77" s="129">
        <f t="shared" ca="1" si="37"/>
        <v>16</v>
      </c>
      <c r="U77" s="129">
        <f t="shared" ca="1" si="37"/>
        <v>1</v>
      </c>
      <c r="V77" s="129">
        <f t="shared" ca="1" si="37"/>
        <v>3</v>
      </c>
      <c r="W77" s="129">
        <f t="shared" ca="1" si="37"/>
        <v>1</v>
      </c>
      <c r="X77" s="129">
        <f t="shared" ca="1" si="37"/>
        <v>1</v>
      </c>
      <c r="Y77" s="129">
        <f t="shared" ca="1" si="37"/>
        <v>6</v>
      </c>
      <c r="Z77" s="129">
        <f t="shared" ca="1" si="37"/>
        <v>1</v>
      </c>
      <c r="AA77" s="129">
        <f ca="1">IFERROR(K77/I77,"")</f>
        <v>0.40259740259740262</v>
      </c>
    </row>
    <row r="78" spans="5:27" x14ac:dyDescent="0.25">
      <c r="E78" s="129">
        <v>2</v>
      </c>
      <c r="F78" s="129" t="str">
        <f t="shared" ref="F78:U86" ca="1" si="38">IFERROR(INDEX($F$6:$AA$59,MATCH($E78,$AE$6:$AE$59,0),F$3),"")</f>
        <v/>
      </c>
      <c r="G78" s="129" t="str">
        <f t="shared" ref="G78:G86" ca="1" si="39">IFERROR(F78&amp;" "&amp;INDEX($F$6:$AA$59,MATCH($E78,$AE$6:$AE$59,0),G$3),"")</f>
        <v/>
      </c>
      <c r="H78" s="129" t="str">
        <f t="shared" ca="1" si="38"/>
        <v/>
      </c>
      <c r="I78" s="129" t="str">
        <f t="shared" ca="1" si="38"/>
        <v/>
      </c>
      <c r="J78" s="129" t="str">
        <f t="shared" ca="1" si="38"/>
        <v/>
      </c>
      <c r="K78" s="129" t="str">
        <f t="shared" ca="1" si="38"/>
        <v/>
      </c>
      <c r="L78" s="129" t="str">
        <f t="shared" ca="1" si="38"/>
        <v/>
      </c>
      <c r="M78" s="129" t="str">
        <f t="shared" ca="1" si="38"/>
        <v/>
      </c>
      <c r="N78" s="129" t="str">
        <f t="shared" ca="1" si="38"/>
        <v/>
      </c>
      <c r="O78" s="129" t="str">
        <f t="shared" ca="1" si="38"/>
        <v/>
      </c>
      <c r="P78" s="129" t="str">
        <f t="shared" ca="1" si="38"/>
        <v/>
      </c>
      <c r="Q78" s="129" t="str">
        <f t="shared" ca="1" si="38"/>
        <v/>
      </c>
      <c r="R78" s="129" t="str">
        <f t="shared" ca="1" si="38"/>
        <v/>
      </c>
      <c r="S78" s="129" t="str">
        <f t="shared" ca="1" si="38"/>
        <v/>
      </c>
      <c r="T78" s="129" t="str">
        <f t="shared" ca="1" si="38"/>
        <v/>
      </c>
      <c r="U78" s="129" t="str">
        <f t="shared" ca="1" si="38"/>
        <v/>
      </c>
      <c r="V78" s="129" t="str">
        <f t="shared" ca="1" si="37"/>
        <v/>
      </c>
      <c r="W78" s="129" t="str">
        <f t="shared" ca="1" si="37"/>
        <v/>
      </c>
      <c r="X78" s="129" t="str">
        <f t="shared" ca="1" si="37"/>
        <v/>
      </c>
      <c r="Y78" s="129" t="str">
        <f t="shared" ca="1" si="37"/>
        <v/>
      </c>
      <c r="Z78" s="129" t="str">
        <f t="shared" ca="1" si="37"/>
        <v/>
      </c>
      <c r="AA78" s="129" t="str">
        <f t="shared" ref="AA78:AA86" ca="1" si="40">IFERROR(K78/I78,"")</f>
        <v/>
      </c>
    </row>
    <row r="79" spans="5:27" x14ac:dyDescent="0.25">
      <c r="E79" s="129">
        <v>3</v>
      </c>
      <c r="F79" s="129" t="str">
        <f t="shared" ca="1" si="38"/>
        <v/>
      </c>
      <c r="G79" s="129" t="str">
        <f t="shared" ca="1" si="39"/>
        <v/>
      </c>
      <c r="H79" s="129" t="str">
        <f t="shared" ca="1" si="38"/>
        <v/>
      </c>
      <c r="I79" s="129" t="str">
        <f t="shared" ca="1" si="37"/>
        <v/>
      </c>
      <c r="J79" s="129" t="str">
        <f t="shared" ca="1" si="37"/>
        <v/>
      </c>
      <c r="K79" s="129" t="str">
        <f t="shared" ca="1" si="37"/>
        <v/>
      </c>
      <c r="L79" s="129" t="str">
        <f t="shared" ca="1" si="37"/>
        <v/>
      </c>
      <c r="M79" s="129" t="str">
        <f t="shared" ca="1" si="37"/>
        <v/>
      </c>
      <c r="N79" s="129" t="str">
        <f t="shared" ca="1" si="37"/>
        <v/>
      </c>
      <c r="O79" s="129" t="str">
        <f t="shared" ca="1" si="37"/>
        <v/>
      </c>
      <c r="P79" s="129" t="str">
        <f t="shared" ca="1" si="37"/>
        <v/>
      </c>
      <c r="Q79" s="129" t="str">
        <f t="shared" ca="1" si="37"/>
        <v/>
      </c>
      <c r="R79" s="129" t="str">
        <f t="shared" ca="1" si="37"/>
        <v/>
      </c>
      <c r="S79" s="129" t="str">
        <f t="shared" ca="1" si="37"/>
        <v/>
      </c>
      <c r="T79" s="129" t="str">
        <f t="shared" ca="1" si="37"/>
        <v/>
      </c>
      <c r="U79" s="129" t="str">
        <f t="shared" ca="1" si="37"/>
        <v/>
      </c>
      <c r="V79" s="129" t="str">
        <f t="shared" ca="1" si="37"/>
        <v/>
      </c>
      <c r="W79" s="129" t="str">
        <f t="shared" ca="1" si="37"/>
        <v/>
      </c>
      <c r="X79" s="129" t="str">
        <f t="shared" ca="1" si="37"/>
        <v/>
      </c>
      <c r="Y79" s="129" t="str">
        <f t="shared" ca="1" si="37"/>
        <v/>
      </c>
      <c r="Z79" s="129" t="str">
        <f t="shared" ca="1" si="37"/>
        <v/>
      </c>
      <c r="AA79" s="129" t="str">
        <f t="shared" ca="1" si="40"/>
        <v/>
      </c>
    </row>
    <row r="80" spans="5:27" x14ac:dyDescent="0.25">
      <c r="E80" s="129">
        <v>4</v>
      </c>
      <c r="F80" s="129" t="str">
        <f t="shared" ca="1" si="38"/>
        <v/>
      </c>
      <c r="G80" s="129" t="str">
        <f t="shared" ca="1" si="39"/>
        <v/>
      </c>
      <c r="H80" s="129" t="str">
        <f t="shared" ca="1" si="38"/>
        <v/>
      </c>
      <c r="I80" s="129" t="str">
        <f t="shared" ca="1" si="37"/>
        <v/>
      </c>
      <c r="J80" s="129" t="str">
        <f t="shared" ca="1" si="37"/>
        <v/>
      </c>
      <c r="K80" s="129" t="str">
        <f t="shared" ca="1" si="37"/>
        <v/>
      </c>
      <c r="L80" s="129" t="str">
        <f t="shared" ca="1" si="37"/>
        <v/>
      </c>
      <c r="M80" s="129" t="str">
        <f t="shared" ca="1" si="37"/>
        <v/>
      </c>
      <c r="N80" s="129" t="str">
        <f t="shared" ca="1" si="37"/>
        <v/>
      </c>
      <c r="O80" s="129" t="str">
        <f t="shared" ca="1" si="37"/>
        <v/>
      </c>
      <c r="P80" s="129" t="str">
        <f t="shared" ca="1" si="37"/>
        <v/>
      </c>
      <c r="Q80" s="129" t="str">
        <f t="shared" ca="1" si="37"/>
        <v/>
      </c>
      <c r="R80" s="129" t="str">
        <f t="shared" ca="1" si="37"/>
        <v/>
      </c>
      <c r="S80" s="129" t="str">
        <f t="shared" ca="1" si="37"/>
        <v/>
      </c>
      <c r="T80" s="129" t="str">
        <f t="shared" ca="1" si="37"/>
        <v/>
      </c>
      <c r="U80" s="129" t="str">
        <f t="shared" ca="1" si="37"/>
        <v/>
      </c>
      <c r="V80" s="129" t="str">
        <f t="shared" ca="1" si="37"/>
        <v/>
      </c>
      <c r="W80" s="129" t="str">
        <f t="shared" ca="1" si="37"/>
        <v/>
      </c>
      <c r="X80" s="129" t="str">
        <f t="shared" ca="1" si="37"/>
        <v/>
      </c>
      <c r="Y80" s="129" t="str">
        <f t="shared" ca="1" si="37"/>
        <v/>
      </c>
      <c r="Z80" s="129" t="str">
        <f t="shared" ca="1" si="37"/>
        <v/>
      </c>
      <c r="AA80" s="129" t="str">
        <f t="shared" ca="1" si="40"/>
        <v/>
      </c>
    </row>
    <row r="81" spans="5:27" x14ac:dyDescent="0.25">
      <c r="E81" s="129">
        <v>5</v>
      </c>
      <c r="F81" s="129" t="str">
        <f t="shared" ca="1" si="38"/>
        <v/>
      </c>
      <c r="G81" s="129" t="str">
        <f t="shared" ca="1" si="39"/>
        <v/>
      </c>
      <c r="H81" s="129" t="str">
        <f t="shared" ca="1" si="38"/>
        <v/>
      </c>
      <c r="I81" s="129" t="str">
        <f t="shared" ca="1" si="37"/>
        <v/>
      </c>
      <c r="J81" s="129" t="str">
        <f t="shared" ca="1" si="37"/>
        <v/>
      </c>
      <c r="K81" s="129" t="str">
        <f t="shared" ca="1" si="37"/>
        <v/>
      </c>
      <c r="L81" s="129" t="str">
        <f t="shared" ca="1" si="37"/>
        <v/>
      </c>
      <c r="M81" s="129" t="str">
        <f t="shared" ca="1" si="37"/>
        <v/>
      </c>
      <c r="N81" s="129" t="str">
        <f t="shared" ca="1" si="37"/>
        <v/>
      </c>
      <c r="O81" s="129" t="str">
        <f t="shared" ca="1" si="37"/>
        <v/>
      </c>
      <c r="P81" s="129" t="str">
        <f t="shared" ca="1" si="37"/>
        <v/>
      </c>
      <c r="Q81" s="129" t="str">
        <f t="shared" ca="1" si="37"/>
        <v/>
      </c>
      <c r="R81" s="129" t="str">
        <f t="shared" ca="1" si="37"/>
        <v/>
      </c>
      <c r="S81" s="129" t="str">
        <f t="shared" ca="1" si="37"/>
        <v/>
      </c>
      <c r="T81" s="129" t="str">
        <f t="shared" ca="1" si="37"/>
        <v/>
      </c>
      <c r="U81" s="129" t="str">
        <f t="shared" ca="1" si="37"/>
        <v/>
      </c>
      <c r="V81" s="129" t="str">
        <f t="shared" ca="1" si="37"/>
        <v/>
      </c>
      <c r="W81" s="129" t="str">
        <f t="shared" ca="1" si="37"/>
        <v/>
      </c>
      <c r="X81" s="129" t="str">
        <f t="shared" ca="1" si="37"/>
        <v/>
      </c>
      <c r="Y81" s="129" t="str">
        <f t="shared" ca="1" si="37"/>
        <v/>
      </c>
      <c r="Z81" s="129" t="str">
        <f t="shared" ca="1" si="37"/>
        <v/>
      </c>
      <c r="AA81" s="129" t="str">
        <f t="shared" ca="1" si="40"/>
        <v/>
      </c>
    </row>
    <row r="82" spans="5:27" x14ac:dyDescent="0.25">
      <c r="E82" s="129">
        <v>6</v>
      </c>
      <c r="F82" s="129" t="str">
        <f t="shared" ca="1" si="38"/>
        <v/>
      </c>
      <c r="G82" s="129" t="str">
        <f t="shared" ca="1" si="39"/>
        <v/>
      </c>
      <c r="H82" s="129" t="str">
        <f t="shared" ca="1" si="38"/>
        <v/>
      </c>
      <c r="I82" s="129" t="str">
        <f t="shared" ca="1" si="37"/>
        <v/>
      </c>
      <c r="J82" s="129" t="str">
        <f t="shared" ca="1" si="37"/>
        <v/>
      </c>
      <c r="K82" s="129" t="str">
        <f t="shared" ca="1" si="37"/>
        <v/>
      </c>
      <c r="L82" s="129" t="str">
        <f t="shared" ca="1" si="37"/>
        <v/>
      </c>
      <c r="M82" s="129" t="str">
        <f t="shared" ca="1" si="37"/>
        <v/>
      </c>
      <c r="N82" s="129" t="str">
        <f t="shared" ca="1" si="37"/>
        <v/>
      </c>
      <c r="O82" s="129" t="str">
        <f t="shared" ca="1" si="37"/>
        <v/>
      </c>
      <c r="P82" s="129" t="str">
        <f t="shared" ca="1" si="37"/>
        <v/>
      </c>
      <c r="Q82" s="129" t="str">
        <f t="shared" ca="1" si="37"/>
        <v/>
      </c>
      <c r="R82" s="129" t="str">
        <f t="shared" ca="1" si="37"/>
        <v/>
      </c>
      <c r="S82" s="129" t="str">
        <f t="shared" ca="1" si="37"/>
        <v/>
      </c>
      <c r="T82" s="129" t="str">
        <f t="shared" ca="1" si="37"/>
        <v/>
      </c>
      <c r="U82" s="129" t="str">
        <f t="shared" ca="1" si="37"/>
        <v/>
      </c>
      <c r="V82" s="129" t="str">
        <f t="shared" ca="1" si="37"/>
        <v/>
      </c>
      <c r="W82" s="129" t="str">
        <f t="shared" ca="1" si="37"/>
        <v/>
      </c>
      <c r="X82" s="129" t="str">
        <f t="shared" ca="1" si="37"/>
        <v/>
      </c>
      <c r="Y82" s="129" t="str">
        <f t="shared" ca="1" si="37"/>
        <v/>
      </c>
      <c r="Z82" s="129" t="str">
        <f t="shared" ca="1" si="37"/>
        <v/>
      </c>
      <c r="AA82" s="129" t="str">
        <f t="shared" ca="1" si="40"/>
        <v/>
      </c>
    </row>
    <row r="83" spans="5:27" x14ac:dyDescent="0.25">
      <c r="E83" s="129">
        <v>7</v>
      </c>
      <c r="F83" s="129" t="str">
        <f t="shared" ca="1" si="38"/>
        <v/>
      </c>
      <c r="G83" s="129" t="str">
        <f t="shared" ca="1" si="39"/>
        <v/>
      </c>
      <c r="H83" s="129" t="str">
        <f t="shared" ca="1" si="38"/>
        <v/>
      </c>
      <c r="I83" s="129" t="str">
        <f t="shared" ca="1" si="37"/>
        <v/>
      </c>
      <c r="J83" s="129" t="str">
        <f t="shared" ca="1" si="37"/>
        <v/>
      </c>
      <c r="K83" s="129" t="str">
        <f t="shared" ca="1" si="37"/>
        <v/>
      </c>
      <c r="L83" s="129" t="str">
        <f t="shared" ca="1" si="37"/>
        <v/>
      </c>
      <c r="M83" s="129" t="str">
        <f t="shared" ca="1" si="37"/>
        <v/>
      </c>
      <c r="N83" s="129" t="str">
        <f t="shared" ca="1" si="37"/>
        <v/>
      </c>
      <c r="O83" s="129" t="str">
        <f t="shared" ca="1" si="37"/>
        <v/>
      </c>
      <c r="P83" s="129" t="str">
        <f t="shared" ca="1" si="37"/>
        <v/>
      </c>
      <c r="Q83" s="129" t="str">
        <f t="shared" ca="1" si="37"/>
        <v/>
      </c>
      <c r="R83" s="129" t="str">
        <f t="shared" ca="1" si="37"/>
        <v/>
      </c>
      <c r="S83" s="129" t="str">
        <f t="shared" ca="1" si="37"/>
        <v/>
      </c>
      <c r="T83" s="129" t="str">
        <f t="shared" ca="1" si="37"/>
        <v/>
      </c>
      <c r="U83" s="129" t="str">
        <f t="shared" ca="1" si="37"/>
        <v/>
      </c>
      <c r="V83" s="129" t="str">
        <f t="shared" ca="1" si="37"/>
        <v/>
      </c>
      <c r="W83" s="129" t="str">
        <f t="shared" ca="1" si="37"/>
        <v/>
      </c>
      <c r="X83" s="129" t="str">
        <f t="shared" ca="1" si="37"/>
        <v/>
      </c>
      <c r="Y83" s="129" t="str">
        <f t="shared" ca="1" si="37"/>
        <v/>
      </c>
      <c r="Z83" s="129" t="str">
        <f t="shared" ca="1" si="37"/>
        <v/>
      </c>
      <c r="AA83" s="129" t="str">
        <f t="shared" ca="1" si="40"/>
        <v/>
      </c>
    </row>
    <row r="84" spans="5:27" x14ac:dyDescent="0.25">
      <c r="E84" s="129">
        <v>8</v>
      </c>
      <c r="F84" s="129" t="str">
        <f t="shared" ca="1" si="38"/>
        <v/>
      </c>
      <c r="G84" s="129" t="str">
        <f t="shared" ca="1" si="39"/>
        <v/>
      </c>
      <c r="H84" s="129" t="str">
        <f t="shared" ca="1" si="38"/>
        <v/>
      </c>
      <c r="I84" s="129" t="str">
        <f t="shared" ca="1" si="37"/>
        <v/>
      </c>
      <c r="J84" s="129" t="str">
        <f t="shared" ca="1" si="37"/>
        <v/>
      </c>
      <c r="K84" s="129" t="str">
        <f t="shared" ca="1" si="37"/>
        <v/>
      </c>
      <c r="L84" s="129" t="str">
        <f t="shared" ca="1" si="37"/>
        <v/>
      </c>
      <c r="M84" s="129" t="str">
        <f t="shared" ca="1" si="37"/>
        <v/>
      </c>
      <c r="N84" s="129" t="str">
        <f t="shared" ca="1" si="37"/>
        <v/>
      </c>
      <c r="O84" s="129" t="str">
        <f t="shared" ca="1" si="37"/>
        <v/>
      </c>
      <c r="P84" s="129" t="str">
        <f t="shared" ca="1" si="37"/>
        <v/>
      </c>
      <c r="Q84" s="129" t="str">
        <f t="shared" ca="1" si="37"/>
        <v/>
      </c>
      <c r="R84" s="129" t="str">
        <f t="shared" ca="1" si="37"/>
        <v/>
      </c>
      <c r="S84" s="129" t="str">
        <f t="shared" ca="1" si="37"/>
        <v/>
      </c>
      <c r="T84" s="129" t="str">
        <f t="shared" ca="1" si="37"/>
        <v/>
      </c>
      <c r="U84" s="129" t="str">
        <f t="shared" ca="1" si="37"/>
        <v/>
      </c>
      <c r="V84" s="129" t="str">
        <f t="shared" ca="1" si="37"/>
        <v/>
      </c>
      <c r="W84" s="129" t="str">
        <f t="shared" ca="1" si="37"/>
        <v/>
      </c>
      <c r="X84" s="129" t="str">
        <f t="shared" ca="1" si="37"/>
        <v/>
      </c>
      <c r="Y84" s="129" t="str">
        <f t="shared" ca="1" si="37"/>
        <v/>
      </c>
      <c r="Z84" s="129" t="str">
        <f t="shared" ca="1" si="37"/>
        <v/>
      </c>
      <c r="AA84" s="129" t="str">
        <f t="shared" ca="1" si="40"/>
        <v/>
      </c>
    </row>
    <row r="85" spans="5:27" x14ac:dyDescent="0.25">
      <c r="E85" s="129">
        <v>9</v>
      </c>
      <c r="F85" s="129" t="str">
        <f t="shared" ca="1" si="38"/>
        <v/>
      </c>
      <c r="G85" s="129" t="str">
        <f t="shared" ca="1" si="39"/>
        <v/>
      </c>
      <c r="H85" s="129" t="str">
        <f t="shared" ca="1" si="38"/>
        <v/>
      </c>
      <c r="I85" s="129" t="str">
        <f t="shared" ca="1" si="37"/>
        <v/>
      </c>
      <c r="J85" s="129" t="str">
        <f t="shared" ca="1" si="37"/>
        <v/>
      </c>
      <c r="K85" s="129" t="str">
        <f t="shared" ca="1" si="37"/>
        <v/>
      </c>
      <c r="L85" s="129" t="str">
        <f t="shared" ca="1" si="37"/>
        <v/>
      </c>
      <c r="M85" s="129" t="str">
        <f t="shared" ca="1" si="37"/>
        <v/>
      </c>
      <c r="N85" s="129" t="str">
        <f t="shared" ca="1" si="37"/>
        <v/>
      </c>
      <c r="O85" s="129" t="str">
        <f t="shared" ca="1" si="37"/>
        <v/>
      </c>
      <c r="P85" s="129" t="str">
        <f t="shared" ca="1" si="37"/>
        <v/>
      </c>
      <c r="Q85" s="129" t="str">
        <f t="shared" ca="1" si="37"/>
        <v/>
      </c>
      <c r="R85" s="129" t="str">
        <f t="shared" ca="1" si="37"/>
        <v/>
      </c>
      <c r="S85" s="129" t="str">
        <f t="shared" ca="1" si="37"/>
        <v/>
      </c>
      <c r="T85" s="129" t="str">
        <f t="shared" ca="1" si="37"/>
        <v/>
      </c>
      <c r="U85" s="129" t="str">
        <f t="shared" ca="1" si="37"/>
        <v/>
      </c>
      <c r="V85" s="129" t="str">
        <f t="shared" ca="1" si="37"/>
        <v/>
      </c>
      <c r="W85" s="129" t="str">
        <f t="shared" ca="1" si="37"/>
        <v/>
      </c>
      <c r="X85" s="129" t="str">
        <f t="shared" ca="1" si="37"/>
        <v/>
      </c>
      <c r="Y85" s="129" t="str">
        <f t="shared" ca="1" si="37"/>
        <v/>
      </c>
      <c r="Z85" s="129" t="str">
        <f t="shared" ca="1" si="37"/>
        <v/>
      </c>
      <c r="AA85" s="129" t="str">
        <f t="shared" ca="1" si="40"/>
        <v/>
      </c>
    </row>
    <row r="86" spans="5:27" x14ac:dyDescent="0.25">
      <c r="E86" s="129">
        <v>10</v>
      </c>
      <c r="F86" s="129" t="str">
        <f t="shared" ca="1" si="38"/>
        <v/>
      </c>
      <c r="G86" s="129" t="str">
        <f t="shared" ca="1" si="39"/>
        <v/>
      </c>
      <c r="H86" s="129" t="str">
        <f t="shared" ca="1" si="38"/>
        <v/>
      </c>
      <c r="I86" s="129" t="str">
        <f t="shared" ca="1" si="37"/>
        <v/>
      </c>
      <c r="J86" s="129" t="str">
        <f t="shared" ca="1" si="37"/>
        <v/>
      </c>
      <c r="K86" s="129" t="str">
        <f t="shared" ca="1" si="37"/>
        <v/>
      </c>
      <c r="L86" s="129" t="str">
        <f t="shared" ca="1" si="37"/>
        <v/>
      </c>
      <c r="M86" s="129" t="str">
        <f t="shared" ca="1" si="37"/>
        <v/>
      </c>
      <c r="N86" s="129" t="str">
        <f t="shared" ca="1" si="37"/>
        <v/>
      </c>
      <c r="O86" s="129" t="str">
        <f t="shared" ca="1" si="37"/>
        <v/>
      </c>
      <c r="P86" s="129" t="str">
        <f t="shared" ca="1" si="37"/>
        <v/>
      </c>
      <c r="Q86" s="129" t="str">
        <f t="shared" ca="1" si="37"/>
        <v/>
      </c>
      <c r="R86" s="129" t="str">
        <f t="shared" ca="1" si="37"/>
        <v/>
      </c>
      <c r="S86" s="129" t="str">
        <f t="shared" ca="1" si="37"/>
        <v/>
      </c>
      <c r="T86" s="129" t="str">
        <f t="shared" ca="1" si="37"/>
        <v/>
      </c>
      <c r="U86" s="129" t="str">
        <f t="shared" ca="1" si="37"/>
        <v/>
      </c>
      <c r="V86" s="129" t="str">
        <f t="shared" ca="1" si="37"/>
        <v/>
      </c>
      <c r="W86" s="129" t="str">
        <f t="shared" ca="1" si="37"/>
        <v/>
      </c>
      <c r="X86" s="129" t="str">
        <f t="shared" ca="1" si="37"/>
        <v/>
      </c>
      <c r="Y86" s="129" t="str">
        <f t="shared" ca="1" si="37"/>
        <v/>
      </c>
      <c r="Z86" s="129" t="str">
        <f t="shared" ca="1" si="37"/>
        <v/>
      </c>
      <c r="AA86" s="129" t="str">
        <f t="shared" ca="1" si="40"/>
        <v/>
      </c>
    </row>
  </sheetData>
  <sheetProtection algorithmName="SHA-512" hashValue="vSQby2zMp+WaFDjPHb2Ac3NtICsGTzHPho3PpsmYF/kIO2iSJLklUOwSLLWaQbP7fMB+k/9gaLeySf9G0NSDVg==" saltValue="C08rXTFNkm5p+e48N7u35g==" spinCount="100000" sheet="1" objects="1" scenarios="1"/>
  <mergeCells count="5">
    <mergeCell ref="AC3:AC4"/>
    <mergeCell ref="AF3:AF4"/>
    <mergeCell ref="AG3:AG4"/>
    <mergeCell ref="AH3:AH4"/>
    <mergeCell ref="AI3:AI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189B7"/>
  </sheetPr>
  <dimension ref="A1:AE85"/>
  <sheetViews>
    <sheetView zoomScale="80" zoomScaleNormal="80" workbookViewId="0">
      <pane ySplit="5" topLeftCell="A51" activePane="bottomLeft" state="frozen"/>
      <selection activeCell="A143" sqref="A143"/>
      <selection pane="bottomLeft" sqref="A1:XFD1048576"/>
    </sheetView>
  </sheetViews>
  <sheetFormatPr defaultRowHeight="15" customHeight="1" x14ac:dyDescent="0.25"/>
  <cols>
    <col min="1" max="1" width="41.7109375" style="129" bestFit="1" customWidth="1"/>
    <col min="2" max="2" width="15.28515625" style="129" bestFit="1" customWidth="1"/>
    <col min="3" max="3" width="21.42578125" style="129" bestFit="1" customWidth="1"/>
    <col min="4" max="4" width="6.42578125" style="129" bestFit="1" customWidth="1"/>
    <col min="5" max="5" width="9.85546875" style="129" bestFit="1" customWidth="1"/>
    <col min="6" max="6" width="9" style="129" customWidth="1"/>
    <col min="7" max="7" width="21.7109375" style="129" bestFit="1" customWidth="1"/>
    <col min="8" max="8" width="7.28515625" style="129" customWidth="1"/>
    <col min="9" max="9" width="9" style="129" customWidth="1"/>
    <col min="10" max="10" width="5.7109375" style="129" bestFit="1" customWidth="1"/>
    <col min="11" max="11" width="7.42578125" style="129" bestFit="1" customWidth="1"/>
    <col min="12" max="15" width="6.5703125" style="129" bestFit="1" customWidth="1"/>
    <col min="16" max="16" width="4.85546875" style="129" bestFit="1" customWidth="1"/>
    <col min="17" max="17" width="8.5703125" style="129" customWidth="1"/>
    <col min="18" max="18" width="5.140625" style="129" bestFit="1" customWidth="1"/>
    <col min="19" max="20" width="4.42578125" style="129" bestFit="1" customWidth="1"/>
    <col min="21" max="21" width="5" style="129" bestFit="1" customWidth="1"/>
    <col min="22" max="22" width="7.140625" style="129" bestFit="1" customWidth="1"/>
    <col min="23" max="23" width="3.7109375" style="129" bestFit="1" customWidth="1"/>
    <col min="24" max="24" width="9.140625" style="129"/>
    <col min="25" max="27" width="18.140625" style="129" customWidth="1"/>
    <col min="28" max="29" width="11" style="129" customWidth="1"/>
    <col min="30" max="30" width="32.28515625" style="129" customWidth="1"/>
    <col min="31" max="31" width="17.85546875" style="129" customWidth="1"/>
    <col min="32" max="16384" width="9.140625" style="129"/>
  </cols>
  <sheetData>
    <row r="1" spans="1:31" x14ac:dyDescent="0.25">
      <c r="A1" s="128" t="s">
        <v>426</v>
      </c>
      <c r="B1" s="128" t="s">
        <v>457</v>
      </c>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row>
    <row r="2" spans="1:31" x14ac:dyDescent="0.25">
      <c r="A2" s="128" t="s">
        <v>445</v>
      </c>
      <c r="B2" s="128" t="s">
        <v>234</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row>
    <row r="3" spans="1:31" x14ac:dyDescent="0.25">
      <c r="A3" s="128" t="s">
        <v>425</v>
      </c>
      <c r="B3" s="128">
        <f ca="1">MATCH($B$2,INDIRECT("'"&amp;$B$1&amp;"'!A:A"),0)</f>
        <v>220</v>
      </c>
      <c r="C3" s="128"/>
      <c r="D3" s="128"/>
      <c r="E3" s="128"/>
      <c r="F3" s="128">
        <v>1</v>
      </c>
      <c r="G3" s="128">
        <v>2</v>
      </c>
      <c r="H3" s="128">
        <v>3</v>
      </c>
      <c r="I3" s="128">
        <v>4</v>
      </c>
      <c r="J3" s="128">
        <v>5</v>
      </c>
      <c r="K3" s="128">
        <v>6</v>
      </c>
      <c r="L3" s="128">
        <v>7</v>
      </c>
      <c r="M3" s="128">
        <v>8</v>
      </c>
      <c r="N3" s="128">
        <v>9</v>
      </c>
      <c r="O3" s="128">
        <v>10</v>
      </c>
      <c r="P3" s="128">
        <v>11</v>
      </c>
      <c r="Q3" s="128">
        <v>12</v>
      </c>
      <c r="R3" s="128">
        <v>13</v>
      </c>
      <c r="S3" s="128">
        <v>14</v>
      </c>
      <c r="T3" s="128">
        <v>15</v>
      </c>
      <c r="U3" s="128">
        <v>16</v>
      </c>
      <c r="V3" s="128">
        <v>17</v>
      </c>
      <c r="W3" s="128">
        <v>18</v>
      </c>
      <c r="X3" s="128"/>
      <c r="Y3" s="151" t="s">
        <v>446</v>
      </c>
      <c r="Z3" s="130"/>
      <c r="AA3" s="130"/>
      <c r="AB3" s="151" t="s">
        <v>447</v>
      </c>
      <c r="AC3" s="151" t="s">
        <v>449</v>
      </c>
      <c r="AD3" s="151" t="s">
        <v>450</v>
      </c>
      <c r="AE3" s="151" t="s">
        <v>451</v>
      </c>
    </row>
    <row r="4" spans="1:31" ht="45" x14ac:dyDescent="0.25">
      <c r="A4" s="128" t="s">
        <v>427</v>
      </c>
      <c r="B4" s="128">
        <f ca="1">MATCH("Total",INDIRECT("'"&amp;$B$1&amp;"'!A"&amp;B3&amp;":A999"),0)-2</f>
        <v>19</v>
      </c>
      <c r="C4" s="128"/>
      <c r="D4" s="128"/>
      <c r="E4" s="128" t="s">
        <v>429</v>
      </c>
      <c r="F4" s="128" t="s">
        <v>359</v>
      </c>
      <c r="G4" s="128" t="s">
        <v>430</v>
      </c>
      <c r="H4" s="128" t="s">
        <v>63</v>
      </c>
      <c r="I4" s="128" t="s">
        <v>431</v>
      </c>
      <c r="J4" s="128" t="s">
        <v>360</v>
      </c>
      <c r="K4" s="128" t="s">
        <v>432</v>
      </c>
      <c r="L4" s="128" t="s">
        <v>45</v>
      </c>
      <c r="M4" s="128" t="s">
        <v>46</v>
      </c>
      <c r="N4" s="128" t="s">
        <v>433</v>
      </c>
      <c r="O4" s="128" t="s">
        <v>434</v>
      </c>
      <c r="P4" s="128" t="s">
        <v>435</v>
      </c>
      <c r="Q4" s="128" t="s">
        <v>52</v>
      </c>
      <c r="R4" s="128" t="s">
        <v>436</v>
      </c>
      <c r="S4" s="128" t="s">
        <v>437</v>
      </c>
      <c r="T4" s="128" t="s">
        <v>438</v>
      </c>
      <c r="U4" s="128" t="s">
        <v>66</v>
      </c>
      <c r="V4" s="128" t="s">
        <v>439</v>
      </c>
      <c r="W4" s="128" t="s">
        <v>10</v>
      </c>
      <c r="X4" s="128"/>
      <c r="Y4" s="151"/>
      <c r="Z4" s="130" t="s">
        <v>477</v>
      </c>
      <c r="AA4" s="130" t="s">
        <v>478</v>
      </c>
      <c r="AB4" s="151"/>
      <c r="AC4" s="151"/>
      <c r="AD4" s="151"/>
      <c r="AE4" s="151"/>
    </row>
    <row r="5" spans="1:31" x14ac:dyDescent="0.25">
      <c r="A5" s="128"/>
      <c r="B5" s="128"/>
      <c r="C5" s="128"/>
      <c r="D5" s="128" t="s">
        <v>443</v>
      </c>
      <c r="E5" s="128"/>
      <c r="F5" s="131" t="s">
        <v>50</v>
      </c>
      <c r="G5" s="129" t="s">
        <v>57</v>
      </c>
      <c r="H5" s="129" t="s">
        <v>29</v>
      </c>
      <c r="I5" s="129" t="s">
        <v>30</v>
      </c>
      <c r="J5" s="129" t="s">
        <v>242</v>
      </c>
      <c r="K5" s="129" t="s">
        <v>18</v>
      </c>
      <c r="L5" s="129" t="s">
        <v>19</v>
      </c>
      <c r="M5" s="129" t="s">
        <v>20</v>
      </c>
      <c r="N5" s="132" t="s">
        <v>21</v>
      </c>
      <c r="O5" s="132" t="s">
        <v>95</v>
      </c>
      <c r="P5" s="129" t="s">
        <v>448</v>
      </c>
      <c r="Q5" s="129" t="s">
        <v>31</v>
      </c>
      <c r="R5" s="129" t="s">
        <v>244</v>
      </c>
      <c r="S5" s="129" t="s">
        <v>482</v>
      </c>
      <c r="T5" s="129" t="s">
        <v>483</v>
      </c>
      <c r="U5" s="129" t="s">
        <v>484</v>
      </c>
      <c r="V5" s="129" t="s">
        <v>485</v>
      </c>
      <c r="W5" s="129" t="s">
        <v>486</v>
      </c>
      <c r="Y5" s="128"/>
      <c r="Z5" s="128"/>
      <c r="AA5" s="128"/>
      <c r="AB5" s="128"/>
      <c r="AC5" s="128"/>
      <c r="AD5" s="128"/>
      <c r="AE5" s="128"/>
    </row>
    <row r="6" spans="1:31" x14ac:dyDescent="0.25">
      <c r="A6" s="128" t="s">
        <v>428</v>
      </c>
      <c r="B6" s="128">
        <v>3</v>
      </c>
      <c r="C6" s="128" t="str">
        <f>"'"&amp;$B$1&amp;"'!"</f>
        <v>'Raw Hitter Web Query'!</v>
      </c>
      <c r="D6" s="128">
        <f ca="1">$B$3+B6</f>
        <v>223</v>
      </c>
      <c r="E6" s="128"/>
      <c r="F6" s="133">
        <f ca="1">IF($B6&lt;=$B$4,INDIRECT($C6&amp;F$4&amp;$D6),"")</f>
        <v>2009</v>
      </c>
      <c r="G6" s="129" t="str">
        <f ca="1">IF($B6&lt;=$B$4,INDIRECT($C6&amp;G$4&amp;$D6),"")</f>
        <v>Angels (R)</v>
      </c>
      <c r="H6" s="129">
        <f t="shared" ref="H6:W15" ca="1" si="0">IF($AD6="YES",IF(OR($AB6="YES"),0,IF($B6&lt;=$B$4,INDIRECT($C6&amp;H$4&amp;$D6),"")),IF(AND(IFERROR(VLOOKUP($F6,$AE:$AE,1,FALSE),0)&gt;0,$G6&lt;&gt;"Average"),0,IF(OR($AB6="YES"),0,IF($B6&lt;=$B$4,INDIRECT($C6&amp;H$4&amp;$D6),""))))</f>
        <v>9.6000000000000002E-2</v>
      </c>
      <c r="I6" s="129">
        <f t="shared" ca="1" si="0"/>
        <v>0.15</v>
      </c>
      <c r="J6" s="129">
        <f t="shared" ca="1" si="0"/>
        <v>0.64</v>
      </c>
      <c r="K6" s="129">
        <f t="shared" ca="1" si="0"/>
        <v>0.36</v>
      </c>
      <c r="L6" s="129">
        <f t="shared" ca="1" si="0"/>
        <v>0.41799999999999998</v>
      </c>
      <c r="M6" s="129">
        <f t="shared" ca="1" si="0"/>
        <v>0.50600000000000001</v>
      </c>
      <c r="N6" s="129">
        <f t="shared" ca="1" si="0"/>
        <v>0.92500000000000004</v>
      </c>
      <c r="O6" s="129">
        <f t="shared" ca="1" si="0"/>
        <v>0.14599999999999999</v>
      </c>
      <c r="P6" s="129">
        <f t="shared" ca="1" si="0"/>
        <v>8</v>
      </c>
      <c r="Q6" s="129">
        <f t="shared" ca="1" si="0"/>
        <v>0.42299999999999999</v>
      </c>
      <c r="R6" s="129">
        <f t="shared" ca="1" si="0"/>
        <v>0</v>
      </c>
      <c r="S6" s="129">
        <f t="shared" ca="1" si="0"/>
        <v>1.4</v>
      </c>
      <c r="T6" s="129">
        <f t="shared" ca="1" si="0"/>
        <v>39</v>
      </c>
      <c r="U6" s="129">
        <f t="shared" ca="1" si="0"/>
        <v>13.2</v>
      </c>
      <c r="V6" s="129">
        <f t="shared" ca="1" si="0"/>
        <v>0.42399999999999999</v>
      </c>
      <c r="W6" s="129">
        <f t="shared" ca="1" si="0"/>
        <v>151</v>
      </c>
      <c r="Y6" s="128" t="str">
        <f t="shared" ref="Y6:Y42" ca="1" si="1">IF(IFERROR(FIND("(A",G6,1),0)&gt;0,"YES",IF(IFERROR(FIND("(R",G6,1),0)&gt;0,"YES","NO"))</f>
        <v>YES</v>
      </c>
      <c r="Z6" s="128">
        <f t="shared" ref="Z6:Z42" ca="1" si="2">IF(AND(OR(F6=$F$69,F6=$F$70,F6=$F$71),Y6="YES"),1,0)</f>
        <v>0</v>
      </c>
      <c r="AA6" s="128" t="str">
        <f ca="1">IF(Z6=0,"",COUNTIF($Z$6:$Z6,1))</f>
        <v/>
      </c>
      <c r="AB6" s="128" t="str">
        <f t="shared" ref="AB6:AB42" ca="1" si="3">IF(F6&amp;G6=F5&amp;G5,"YES","NO")</f>
        <v>NO</v>
      </c>
      <c r="AC6" s="128" t="str">
        <f t="shared" ref="AC6:AC42" ca="1" si="4">IF(G6="Average","YES","NO")</f>
        <v>NO</v>
      </c>
      <c r="AD6" s="128" t="str">
        <f t="shared" ref="AD6:AD42" ca="1" si="5">IF(ISNUMBER(INT(LEFT(G6,1)))=TRUE,"YES","NO")</f>
        <v>NO</v>
      </c>
      <c r="AE6" s="128" t="str">
        <f t="shared" ref="AE6:AE42" ca="1" si="6">IF(AD6="YES",F6,"")</f>
        <v/>
      </c>
    </row>
    <row r="7" spans="1:31" x14ac:dyDescent="0.25">
      <c r="A7" s="128" t="s">
        <v>428</v>
      </c>
      <c r="B7" s="128">
        <v>4</v>
      </c>
      <c r="C7" s="128" t="str">
        <f t="shared" ref="C7:C58" si="7">"'"&amp;$B$1&amp;"'!"</f>
        <v>'Raw Hitter Web Query'!</v>
      </c>
      <c r="D7" s="128">
        <f t="shared" ref="D7:D42" ca="1" si="8">$B$3+B7</f>
        <v>224</v>
      </c>
      <c r="E7" s="128"/>
      <c r="F7" s="133">
        <f t="shared" ref="F7:G58" ca="1" si="9">IF($B7&lt;=$B$4,INDIRECT($C7&amp;F$4&amp;$D7),"")</f>
        <v>2009</v>
      </c>
      <c r="G7" s="129" t="str">
        <f t="shared" ca="1" si="9"/>
        <v>Angels (A)</v>
      </c>
      <c r="H7" s="129">
        <f t="shared" ca="1" si="0"/>
        <v>0.2</v>
      </c>
      <c r="I7" s="129">
        <f t="shared" ca="1" si="0"/>
        <v>0.3</v>
      </c>
      <c r="J7" s="129">
        <f t="shared" ca="1" si="0"/>
        <v>0.67</v>
      </c>
      <c r="K7" s="129">
        <f t="shared" ca="1" si="0"/>
        <v>0.26700000000000002</v>
      </c>
      <c r="L7" s="129">
        <f t="shared" ca="1" si="0"/>
        <v>0.42099999999999999</v>
      </c>
      <c r="M7" s="129">
        <f t="shared" ca="1" si="0"/>
        <v>0.26700000000000002</v>
      </c>
      <c r="N7" s="129">
        <f t="shared" ca="1" si="0"/>
        <v>0.68799999999999994</v>
      </c>
      <c r="O7" s="129">
        <f t="shared" ca="1" si="0"/>
        <v>0</v>
      </c>
      <c r="P7" s="129">
        <f t="shared" ca="1" si="0"/>
        <v>0.3</v>
      </c>
      <c r="Q7" s="129">
        <f t="shared" ca="1" si="0"/>
        <v>0.44400000000000001</v>
      </c>
      <c r="R7" s="129">
        <f t="shared" ca="1" si="0"/>
        <v>0</v>
      </c>
      <c r="S7" s="129">
        <f t="shared" ca="1" si="0"/>
        <v>0</v>
      </c>
      <c r="T7" s="129">
        <f t="shared" ca="1" si="0"/>
        <v>3</v>
      </c>
      <c r="U7" s="129">
        <f t="shared" ca="1" si="0"/>
        <v>0.4</v>
      </c>
      <c r="V7" s="129">
        <f t="shared" ca="1" si="0"/>
        <v>0.35099999999999998</v>
      </c>
      <c r="W7" s="129">
        <f t="shared" ca="1" si="0"/>
        <v>115</v>
      </c>
      <c r="Y7" s="128" t="str">
        <f t="shared" ca="1" si="1"/>
        <v>YES</v>
      </c>
      <c r="Z7" s="128">
        <f t="shared" ca="1" si="2"/>
        <v>0</v>
      </c>
      <c r="AA7" s="128" t="str">
        <f ca="1">IF(Z7=0,"",COUNTIF($Z$6:$Z7,1))</f>
        <v/>
      </c>
      <c r="AB7" s="128" t="str">
        <f t="shared" ca="1" si="3"/>
        <v>NO</v>
      </c>
      <c r="AC7" s="128" t="str">
        <f t="shared" ca="1" si="4"/>
        <v>NO</v>
      </c>
      <c r="AD7" s="128" t="str">
        <f t="shared" ca="1" si="5"/>
        <v>NO</v>
      </c>
      <c r="AE7" s="128" t="str">
        <f t="shared" ca="1" si="6"/>
        <v/>
      </c>
    </row>
    <row r="8" spans="1:31" x14ac:dyDescent="0.25">
      <c r="A8" s="128" t="s">
        <v>428</v>
      </c>
      <c r="B8" s="128">
        <v>5</v>
      </c>
      <c r="C8" s="128" t="str">
        <f t="shared" si="7"/>
        <v>'Raw Hitter Web Query'!</v>
      </c>
      <c r="D8" s="128">
        <f t="shared" ca="1" si="8"/>
        <v>225</v>
      </c>
      <c r="E8" s="128"/>
      <c r="F8" s="133">
        <f t="shared" ca="1" si="9"/>
        <v>2010</v>
      </c>
      <c r="G8" s="129" t="str">
        <f t="shared" ca="1" si="9"/>
        <v>Angels (A)</v>
      </c>
      <c r="H8" s="129">
        <f t="shared" ca="1" si="0"/>
        <v>0.125</v>
      </c>
      <c r="I8" s="129">
        <f t="shared" ca="1" si="0"/>
        <v>0.14099999999999999</v>
      </c>
      <c r="J8" s="129">
        <f t="shared" ca="1" si="0"/>
        <v>0.88</v>
      </c>
      <c r="K8" s="129">
        <f t="shared" ca="1" si="0"/>
        <v>0.36199999999999999</v>
      </c>
      <c r="L8" s="129">
        <f t="shared" ca="1" si="0"/>
        <v>0.45400000000000001</v>
      </c>
      <c r="M8" s="129">
        <f t="shared" ca="1" si="0"/>
        <v>0.52600000000000002</v>
      </c>
      <c r="N8" s="129">
        <f t="shared" ca="1" si="0"/>
        <v>0.97899999999999998</v>
      </c>
      <c r="O8" s="129">
        <f t="shared" ca="1" si="0"/>
        <v>0.16300000000000001</v>
      </c>
      <c r="P8" s="129">
        <f t="shared" ca="1" si="0"/>
        <v>9.1</v>
      </c>
      <c r="Q8" s="129">
        <f t="shared" ca="1" si="0"/>
        <v>0.42</v>
      </c>
      <c r="R8" s="129">
        <f t="shared" ca="1" si="0"/>
        <v>0</v>
      </c>
      <c r="S8" s="129">
        <f t="shared" ca="1" si="0"/>
        <v>5</v>
      </c>
      <c r="T8" s="129">
        <f t="shared" ca="1" si="0"/>
        <v>79</v>
      </c>
      <c r="U8" s="129">
        <f t="shared" ca="1" si="0"/>
        <v>33.200000000000003</v>
      </c>
      <c r="V8" s="129">
        <f t="shared" ca="1" si="0"/>
        <v>0.44500000000000001</v>
      </c>
      <c r="W8" s="129">
        <f t="shared" ca="1" si="0"/>
        <v>173</v>
      </c>
      <c r="Y8" s="128" t="str">
        <f t="shared" ca="1" si="1"/>
        <v>YES</v>
      </c>
      <c r="Z8" s="128">
        <f t="shared" ca="1" si="2"/>
        <v>0</v>
      </c>
      <c r="AA8" s="128" t="str">
        <f ca="1">IF(Z8=0,"",COUNTIF($Z$6:$Z8,1))</f>
        <v/>
      </c>
      <c r="AB8" s="128" t="str">
        <f t="shared" ca="1" si="3"/>
        <v>NO</v>
      </c>
      <c r="AC8" s="128" t="str">
        <f t="shared" ca="1" si="4"/>
        <v>NO</v>
      </c>
      <c r="AD8" s="128" t="str">
        <f t="shared" ca="1" si="5"/>
        <v>NO</v>
      </c>
      <c r="AE8" s="128" t="str">
        <f t="shared" ca="1" si="6"/>
        <v/>
      </c>
    </row>
    <row r="9" spans="1:31" x14ac:dyDescent="0.25">
      <c r="A9" s="128" t="s">
        <v>428</v>
      </c>
      <c r="B9" s="128">
        <v>6</v>
      </c>
      <c r="C9" s="128" t="str">
        <f t="shared" si="7"/>
        <v>'Raw Hitter Web Query'!</v>
      </c>
      <c r="D9" s="128">
        <f t="shared" ca="1" si="8"/>
        <v>226</v>
      </c>
      <c r="E9" s="128"/>
      <c r="F9" s="133">
        <f t="shared" ca="1" si="9"/>
        <v>2010</v>
      </c>
      <c r="G9" s="129" t="str">
        <f t="shared" ca="1" si="9"/>
        <v>Angels (A+)</v>
      </c>
      <c r="H9" s="129">
        <f t="shared" ca="1" si="0"/>
        <v>0.11600000000000001</v>
      </c>
      <c r="I9" s="129">
        <f t="shared" ca="1" si="0"/>
        <v>0.14199999999999999</v>
      </c>
      <c r="J9" s="129">
        <f t="shared" ca="1" si="0"/>
        <v>0.82</v>
      </c>
      <c r="K9" s="129">
        <f t="shared" ca="1" si="0"/>
        <v>0.30599999999999999</v>
      </c>
      <c r="L9" s="129">
        <f t="shared" ca="1" si="0"/>
        <v>0.38800000000000001</v>
      </c>
      <c r="M9" s="129">
        <f t="shared" ca="1" si="0"/>
        <v>0.42899999999999999</v>
      </c>
      <c r="N9" s="129">
        <f t="shared" ca="1" si="0"/>
        <v>0.81599999999999995</v>
      </c>
      <c r="O9" s="129">
        <f t="shared" ca="1" si="0"/>
        <v>0.122</v>
      </c>
      <c r="P9" s="129">
        <f t="shared" ca="1" si="0"/>
        <v>5.2</v>
      </c>
      <c r="Q9" s="129">
        <f t="shared" ca="1" si="0"/>
        <v>0.34599999999999997</v>
      </c>
      <c r="R9" s="129">
        <f t="shared" ca="1" si="0"/>
        <v>0</v>
      </c>
      <c r="S9" s="129">
        <f t="shared" ca="1" si="0"/>
        <v>-0.5</v>
      </c>
      <c r="T9" s="129">
        <f t="shared" ca="1" si="0"/>
        <v>36</v>
      </c>
      <c r="U9" s="129">
        <f t="shared" ca="1" si="0"/>
        <v>5</v>
      </c>
      <c r="V9" s="129">
        <f t="shared" ca="1" si="0"/>
        <v>0.36799999999999999</v>
      </c>
      <c r="W9" s="129">
        <f t="shared" ca="1" si="0"/>
        <v>116</v>
      </c>
      <c r="Y9" s="128" t="str">
        <f t="shared" ca="1" si="1"/>
        <v>YES</v>
      </c>
      <c r="Z9" s="128">
        <f t="shared" ca="1" si="2"/>
        <v>0</v>
      </c>
      <c r="AA9" s="128" t="str">
        <f ca="1">IF(Z9=0,"",COUNTIF($Z$6:$Z9,1))</f>
        <v/>
      </c>
      <c r="AB9" s="128" t="str">
        <f t="shared" ca="1" si="3"/>
        <v>NO</v>
      </c>
      <c r="AC9" s="128" t="str">
        <f t="shared" ca="1" si="4"/>
        <v>NO</v>
      </c>
      <c r="AD9" s="128" t="str">
        <f t="shared" ca="1" si="5"/>
        <v>NO</v>
      </c>
      <c r="AE9" s="128" t="str">
        <f t="shared" ca="1" si="6"/>
        <v/>
      </c>
    </row>
    <row r="10" spans="1:31" x14ac:dyDescent="0.25">
      <c r="A10" s="128" t="s">
        <v>428</v>
      </c>
      <c r="B10" s="128">
        <v>7</v>
      </c>
      <c r="C10" s="128" t="str">
        <f t="shared" si="7"/>
        <v>'Raw Hitter Web Query'!</v>
      </c>
      <c r="D10" s="128">
        <f t="shared" ca="1" si="8"/>
        <v>227</v>
      </c>
      <c r="E10" s="128"/>
      <c r="F10" s="133">
        <f t="shared" ca="1" si="9"/>
        <v>2011</v>
      </c>
      <c r="G10" s="129" t="str">
        <f t="shared" ca="1" si="9"/>
        <v>Scorpions (R)</v>
      </c>
      <c r="H10" s="129">
        <f t="shared" ca="1" si="0"/>
        <v>4.4999999999999998E-2</v>
      </c>
      <c r="I10" s="129">
        <f t="shared" ca="1" si="0"/>
        <v>0.29699999999999999</v>
      </c>
      <c r="J10" s="129">
        <f t="shared" ca="1" si="0"/>
        <v>0.15</v>
      </c>
      <c r="K10" s="129">
        <f t="shared" ca="1" si="0"/>
        <v>0.245</v>
      </c>
      <c r="L10" s="129">
        <f t="shared" ca="1" si="0"/>
        <v>0.27900000000000003</v>
      </c>
      <c r="M10" s="129">
        <f t="shared" ca="1" si="0"/>
        <v>0.32100000000000001</v>
      </c>
      <c r="N10" s="129">
        <f t="shared" ca="1" si="0"/>
        <v>0.6</v>
      </c>
      <c r="O10" s="129">
        <f t="shared" ca="1" si="0"/>
        <v>7.4999999999999997E-2</v>
      </c>
      <c r="P10" s="129">
        <f t="shared" ca="1" si="0"/>
        <v>4.5</v>
      </c>
      <c r="Q10" s="129">
        <f t="shared" ca="1" si="0"/>
        <v>0.34699999999999998</v>
      </c>
      <c r="R10" s="129">
        <f t="shared" ca="1" si="0"/>
        <v>0</v>
      </c>
      <c r="S10" s="129">
        <f t="shared" ca="1" si="0"/>
        <v>0.1</v>
      </c>
      <c r="T10" s="129">
        <f t="shared" ca="1" si="0"/>
        <v>8</v>
      </c>
      <c r="U10" s="129">
        <f t="shared" ca="1" si="0"/>
        <v>-9.3000000000000007</v>
      </c>
      <c r="V10" s="129">
        <f t="shared" ca="1" si="0"/>
        <v>0.27300000000000002</v>
      </c>
      <c r="W10" s="129">
        <f t="shared" ca="1" si="0"/>
        <v>45</v>
      </c>
      <c r="Y10" s="128" t="str">
        <f t="shared" ca="1" si="1"/>
        <v>YES</v>
      </c>
      <c r="Z10" s="128">
        <f t="shared" ca="1" si="2"/>
        <v>0</v>
      </c>
      <c r="AA10" s="128" t="str">
        <f ca="1">IF(Z10=0,"",COUNTIF($Z$6:$Z10,1))</f>
        <v/>
      </c>
      <c r="AB10" s="128" t="str">
        <f t="shared" ca="1" si="3"/>
        <v>NO</v>
      </c>
      <c r="AC10" s="128" t="str">
        <f t="shared" ca="1" si="4"/>
        <v>NO</v>
      </c>
      <c r="AD10" s="128" t="str">
        <f t="shared" ca="1" si="5"/>
        <v>NO</v>
      </c>
      <c r="AE10" s="128" t="str">
        <f t="shared" ca="1" si="6"/>
        <v/>
      </c>
    </row>
    <row r="11" spans="1:31" x14ac:dyDescent="0.25">
      <c r="A11" s="128" t="s">
        <v>428</v>
      </c>
      <c r="B11" s="128">
        <v>8</v>
      </c>
      <c r="C11" s="128" t="str">
        <f t="shared" si="7"/>
        <v>'Raw Hitter Web Query'!</v>
      </c>
      <c r="D11" s="128">
        <f t="shared" ca="1" si="8"/>
        <v>228</v>
      </c>
      <c r="E11" s="128"/>
      <c r="F11" s="133">
        <f t="shared" ca="1" si="9"/>
        <v>2011</v>
      </c>
      <c r="G11" s="129" t="str">
        <f t="shared" ca="1" si="9"/>
        <v>Angels (AA)</v>
      </c>
      <c r="H11" s="129">
        <f t="shared" ca="1" si="0"/>
        <v>0.109</v>
      </c>
      <c r="I11" s="129">
        <f t="shared" ca="1" si="0"/>
        <v>0.184</v>
      </c>
      <c r="J11" s="129">
        <f t="shared" ca="1" si="0"/>
        <v>0.59</v>
      </c>
      <c r="K11" s="129">
        <f t="shared" ca="1" si="0"/>
        <v>0.32600000000000001</v>
      </c>
      <c r="L11" s="129">
        <f t="shared" ca="1" si="0"/>
        <v>0.41399999999999998</v>
      </c>
      <c r="M11" s="129">
        <f t="shared" ca="1" si="0"/>
        <v>0.54400000000000004</v>
      </c>
      <c r="N11" s="129">
        <f t="shared" ca="1" si="0"/>
        <v>0.95799999999999996</v>
      </c>
      <c r="O11" s="129">
        <f t="shared" ca="1" si="0"/>
        <v>0.218</v>
      </c>
      <c r="P11" s="129">
        <f t="shared" ca="1" si="0"/>
        <v>8.6999999999999993</v>
      </c>
      <c r="Q11" s="129">
        <f t="shared" ca="1" si="0"/>
        <v>0.39</v>
      </c>
      <c r="R11" s="129">
        <f t="shared" ca="1" si="0"/>
        <v>0</v>
      </c>
      <c r="S11" s="129">
        <f t="shared" ca="1" si="0"/>
        <v>1.9</v>
      </c>
      <c r="T11" s="129">
        <f t="shared" ca="1" si="0"/>
        <v>82</v>
      </c>
      <c r="U11" s="129">
        <f t="shared" ca="1" si="0"/>
        <v>29.5</v>
      </c>
      <c r="V11" s="129">
        <f t="shared" ca="1" si="0"/>
        <v>0.42099999999999999</v>
      </c>
      <c r="W11" s="129">
        <f t="shared" ca="1" si="0"/>
        <v>156</v>
      </c>
      <c r="Y11" s="128" t="str">
        <f t="shared" ca="1" si="1"/>
        <v>YES</v>
      </c>
      <c r="Z11" s="128">
        <f t="shared" ca="1" si="2"/>
        <v>0</v>
      </c>
      <c r="AA11" s="128" t="str">
        <f ca="1">IF(Z11=0,"",COUNTIF($Z$6:$Z11,1))</f>
        <v/>
      </c>
      <c r="AB11" s="128" t="str">
        <f t="shared" ca="1" si="3"/>
        <v>NO</v>
      </c>
      <c r="AC11" s="128" t="str">
        <f t="shared" ca="1" si="4"/>
        <v>NO</v>
      </c>
      <c r="AD11" s="128" t="str">
        <f t="shared" ca="1" si="5"/>
        <v>NO</v>
      </c>
      <c r="AE11" s="128" t="str">
        <f t="shared" ca="1" si="6"/>
        <v/>
      </c>
    </row>
    <row r="12" spans="1:31" x14ac:dyDescent="0.25">
      <c r="A12" s="128" t="s">
        <v>428</v>
      </c>
      <c r="B12" s="128">
        <v>9</v>
      </c>
      <c r="C12" s="128" t="str">
        <f t="shared" si="7"/>
        <v>'Raw Hitter Web Query'!</v>
      </c>
      <c r="D12" s="128">
        <f t="shared" ca="1" si="8"/>
        <v>229</v>
      </c>
      <c r="E12" s="128"/>
      <c r="F12" s="133">
        <f t="shared" ca="1" si="9"/>
        <v>2011</v>
      </c>
      <c r="G12" s="129" t="str">
        <f t="shared" ca="1" si="9"/>
        <v>Angels</v>
      </c>
      <c r="H12" s="129">
        <f t="shared" ca="1" si="0"/>
        <v>6.7000000000000004E-2</v>
      </c>
      <c r="I12" s="129">
        <f t="shared" ca="1" si="0"/>
        <v>0.222</v>
      </c>
      <c r="J12" s="129">
        <f t="shared" ca="1" si="0"/>
        <v>0.3</v>
      </c>
      <c r="K12" s="129">
        <f t="shared" ca="1" si="0"/>
        <v>0.22</v>
      </c>
      <c r="L12" s="129">
        <f t="shared" ca="1" si="0"/>
        <v>0.28100000000000003</v>
      </c>
      <c r="M12" s="129">
        <f t="shared" ca="1" si="0"/>
        <v>0.39</v>
      </c>
      <c r="N12" s="129">
        <f t="shared" ca="1" si="0"/>
        <v>0.67200000000000004</v>
      </c>
      <c r="O12" s="129">
        <f t="shared" ca="1" si="0"/>
        <v>0.17100000000000001</v>
      </c>
      <c r="P12" s="129">
        <f t="shared" ca="1" si="0"/>
        <v>6</v>
      </c>
      <c r="Q12" s="129">
        <f t="shared" ca="1" si="0"/>
        <v>0.247</v>
      </c>
      <c r="R12" s="129">
        <f t="shared" ca="1" si="0"/>
        <v>1.5</v>
      </c>
      <c r="S12" s="129">
        <f t="shared" ca="1" si="0"/>
        <v>0.7</v>
      </c>
      <c r="T12" s="129">
        <f t="shared" ca="1" si="0"/>
        <v>13</v>
      </c>
      <c r="U12" s="129">
        <f t="shared" ca="1" si="0"/>
        <v>-2.1</v>
      </c>
      <c r="V12" s="129">
        <f t="shared" ca="1" si="0"/>
        <v>0.29599999999999999</v>
      </c>
      <c r="W12" s="129">
        <f t="shared" ca="1" si="0"/>
        <v>87</v>
      </c>
      <c r="Y12" s="128" t="str">
        <f t="shared" ca="1" si="1"/>
        <v>NO</v>
      </c>
      <c r="Z12" s="128">
        <f t="shared" ca="1" si="2"/>
        <v>0</v>
      </c>
      <c r="AA12" s="128" t="str">
        <f ca="1">IF(Z12=0,"",COUNTIF($Z$6:$Z12,1))</f>
        <v/>
      </c>
      <c r="AB12" s="128" t="str">
        <f t="shared" ca="1" si="3"/>
        <v>NO</v>
      </c>
      <c r="AC12" s="128" t="str">
        <f t="shared" ca="1" si="4"/>
        <v>NO</v>
      </c>
      <c r="AD12" s="128" t="str">
        <f t="shared" ca="1" si="5"/>
        <v>NO</v>
      </c>
      <c r="AE12" s="128" t="str">
        <f t="shared" ca="1" si="6"/>
        <v/>
      </c>
    </row>
    <row r="13" spans="1:31" x14ac:dyDescent="0.25">
      <c r="A13" s="128" t="s">
        <v>428</v>
      </c>
      <c r="B13" s="128">
        <v>10</v>
      </c>
      <c r="C13" s="128" t="str">
        <f t="shared" si="7"/>
        <v>'Raw Hitter Web Query'!</v>
      </c>
      <c r="D13" s="128">
        <f t="shared" ca="1" si="8"/>
        <v>230</v>
      </c>
      <c r="E13" s="128"/>
      <c r="F13" s="133">
        <f t="shared" ca="1" si="9"/>
        <v>2011</v>
      </c>
      <c r="G13" s="129" t="str">
        <f t="shared" ca="1" si="9"/>
        <v>Average</v>
      </c>
      <c r="H13" s="129">
        <f t="shared" ca="1" si="0"/>
        <v>8.1000000000000003E-2</v>
      </c>
      <c r="I13" s="129">
        <f t="shared" ca="1" si="0"/>
        <v>0.186</v>
      </c>
      <c r="J13" s="129">
        <f t="shared" ca="1" si="0"/>
        <v>0.44</v>
      </c>
      <c r="K13" s="129">
        <f t="shared" ca="1" si="0"/>
        <v>0.255</v>
      </c>
      <c r="L13" s="129">
        <f t="shared" ca="1" si="0"/>
        <v>0.32100000000000001</v>
      </c>
      <c r="M13" s="129">
        <f t="shared" ca="1" si="0"/>
        <v>0.39900000000000002</v>
      </c>
      <c r="N13" s="129">
        <f t="shared" ca="1" si="0"/>
        <v>0.72</v>
      </c>
      <c r="O13" s="129">
        <f t="shared" ca="1" si="0"/>
        <v>0.14399999999999999</v>
      </c>
      <c r="P13" s="129">
        <f t="shared" ca="1" si="0"/>
        <v>5.0999999999999996</v>
      </c>
      <c r="Q13" s="129">
        <f t="shared" ca="1" si="0"/>
        <v>0.29499999999999998</v>
      </c>
      <c r="R13" s="129">
        <f t="shared" ca="1" si="0"/>
        <v>0</v>
      </c>
      <c r="S13" s="129">
        <f t="shared" ca="1" si="0"/>
        <v>0</v>
      </c>
      <c r="T13" s="129">
        <f t="shared" ca="1" si="0"/>
        <v>0</v>
      </c>
      <c r="U13" s="129">
        <f t="shared" ca="1" si="0"/>
        <v>0</v>
      </c>
      <c r="V13" s="129">
        <f t="shared" ca="1" si="0"/>
        <v>0.316</v>
      </c>
      <c r="W13" s="129">
        <f t="shared" ca="1" si="0"/>
        <v>0</v>
      </c>
      <c r="Y13" s="128" t="str">
        <f t="shared" ca="1" si="1"/>
        <v>NO</v>
      </c>
      <c r="Z13" s="128">
        <f t="shared" ca="1" si="2"/>
        <v>0</v>
      </c>
      <c r="AA13" s="128" t="str">
        <f ca="1">IF(Z13=0,"",COUNTIF($Z$6:$Z13,1))</f>
        <v/>
      </c>
      <c r="AB13" s="128" t="str">
        <f t="shared" ca="1" si="3"/>
        <v>NO</v>
      </c>
      <c r="AC13" s="128" t="str">
        <f t="shared" ca="1" si="4"/>
        <v>YES</v>
      </c>
      <c r="AD13" s="128" t="str">
        <f t="shared" ca="1" si="5"/>
        <v>NO</v>
      </c>
      <c r="AE13" s="128" t="str">
        <f t="shared" ca="1" si="6"/>
        <v/>
      </c>
    </row>
    <row r="14" spans="1:31" x14ac:dyDescent="0.25">
      <c r="A14" s="128" t="s">
        <v>428</v>
      </c>
      <c r="B14" s="128">
        <v>11</v>
      </c>
      <c r="C14" s="128" t="str">
        <f t="shared" si="7"/>
        <v>'Raw Hitter Web Query'!</v>
      </c>
      <c r="D14" s="128">
        <f t="shared" ca="1" si="8"/>
        <v>231</v>
      </c>
      <c r="E14" s="128"/>
      <c r="F14" s="133">
        <f t="shared" ca="1" si="9"/>
        <v>2012</v>
      </c>
      <c r="G14" s="129" t="str">
        <f t="shared" ca="1" si="9"/>
        <v>Angels (AAA)</v>
      </c>
      <c r="H14" s="129">
        <f t="shared" ca="1" si="0"/>
        <v>0.11799999999999999</v>
      </c>
      <c r="I14" s="129">
        <f t="shared" ca="1" si="0"/>
        <v>0.17199999999999999</v>
      </c>
      <c r="J14" s="129">
        <f t="shared" ca="1" si="0"/>
        <v>0.69</v>
      </c>
      <c r="K14" s="129">
        <f t="shared" ca="1" si="0"/>
        <v>0.40300000000000002</v>
      </c>
      <c r="L14" s="129">
        <f t="shared" ca="1" si="0"/>
        <v>0.46700000000000003</v>
      </c>
      <c r="M14" s="129">
        <f t="shared" ca="1" si="0"/>
        <v>0.623</v>
      </c>
      <c r="N14" s="129">
        <f t="shared" ca="1" si="0"/>
        <v>1.091</v>
      </c>
      <c r="O14" s="129">
        <f t="shared" ca="1" si="0"/>
        <v>0.221</v>
      </c>
      <c r="P14" s="129">
        <f t="shared" ca="1" si="0"/>
        <v>8.6</v>
      </c>
      <c r="Q14" s="129">
        <f t="shared" ca="1" si="0"/>
        <v>0.47599999999999998</v>
      </c>
      <c r="R14" s="129">
        <f t="shared" ca="1" si="0"/>
        <v>0</v>
      </c>
      <c r="S14" s="129">
        <f t="shared" ca="1" si="0"/>
        <v>0.7</v>
      </c>
      <c r="T14" s="129">
        <f t="shared" ca="1" si="0"/>
        <v>22</v>
      </c>
      <c r="U14" s="129">
        <f t="shared" ca="1" si="0"/>
        <v>9.8000000000000007</v>
      </c>
      <c r="V14" s="129">
        <f t="shared" ca="1" si="0"/>
        <v>0.46400000000000002</v>
      </c>
      <c r="W14" s="129">
        <f t="shared" ca="1" si="0"/>
        <v>179</v>
      </c>
      <c r="Y14" s="128" t="str">
        <f t="shared" ca="1" si="1"/>
        <v>YES</v>
      </c>
      <c r="Z14" s="128">
        <f t="shared" ca="1" si="2"/>
        <v>1</v>
      </c>
      <c r="AA14" s="128">
        <f ca="1">IF(Z14=0,"",COUNTIF($Z$6:$Z14,1))</f>
        <v>1</v>
      </c>
      <c r="AB14" s="128" t="str">
        <f t="shared" ca="1" si="3"/>
        <v>NO</v>
      </c>
      <c r="AC14" s="128" t="str">
        <f t="shared" ca="1" si="4"/>
        <v>NO</v>
      </c>
      <c r="AD14" s="128" t="str">
        <f t="shared" ca="1" si="5"/>
        <v>NO</v>
      </c>
      <c r="AE14" s="128" t="str">
        <f t="shared" ca="1" si="6"/>
        <v/>
      </c>
    </row>
    <row r="15" spans="1:31" x14ac:dyDescent="0.25">
      <c r="A15" s="128" t="s">
        <v>428</v>
      </c>
      <c r="B15" s="128">
        <v>12</v>
      </c>
      <c r="C15" s="128" t="str">
        <f t="shared" si="7"/>
        <v>'Raw Hitter Web Query'!</v>
      </c>
      <c r="D15" s="128">
        <f t="shared" ca="1" si="8"/>
        <v>232</v>
      </c>
      <c r="E15" s="128"/>
      <c r="F15" s="133">
        <f t="shared" ca="1" si="9"/>
        <v>2012</v>
      </c>
      <c r="G15" s="129" t="str">
        <f t="shared" ca="1" si="9"/>
        <v>Angels</v>
      </c>
      <c r="H15" s="129">
        <f t="shared" ca="1" si="0"/>
        <v>0.105</v>
      </c>
      <c r="I15" s="129">
        <f t="shared" ca="1" si="0"/>
        <v>0.218</v>
      </c>
      <c r="J15" s="129">
        <f t="shared" ca="1" si="0"/>
        <v>0.48</v>
      </c>
      <c r="K15" s="129">
        <f t="shared" ca="1" si="0"/>
        <v>0.32600000000000001</v>
      </c>
      <c r="L15" s="129">
        <f t="shared" ca="1" si="0"/>
        <v>0.39900000000000002</v>
      </c>
      <c r="M15" s="129">
        <f t="shared" ca="1" si="0"/>
        <v>0.56399999999999995</v>
      </c>
      <c r="N15" s="129">
        <f t="shared" ca="1" si="0"/>
        <v>0.96299999999999997</v>
      </c>
      <c r="O15" s="129">
        <f t="shared" ca="1" si="0"/>
        <v>0.23799999999999999</v>
      </c>
      <c r="P15" s="129">
        <f t="shared" ca="1" si="0"/>
        <v>8.6</v>
      </c>
      <c r="Q15" s="129">
        <f t="shared" ca="1" si="0"/>
        <v>0.38300000000000001</v>
      </c>
      <c r="R15" s="129">
        <f t="shared" ca="1" si="0"/>
        <v>5</v>
      </c>
      <c r="S15" s="129">
        <f t="shared" ca="1" si="0"/>
        <v>7</v>
      </c>
      <c r="T15" s="129">
        <f t="shared" ca="1" si="0"/>
        <v>121</v>
      </c>
      <c r="U15" s="129">
        <f t="shared" ca="1" si="0"/>
        <v>48.2</v>
      </c>
      <c r="V15" s="129">
        <f t="shared" ca="1" si="0"/>
        <v>0.40899999999999997</v>
      </c>
      <c r="W15" s="129">
        <f t="shared" ca="1" si="0"/>
        <v>167</v>
      </c>
      <c r="Y15" s="128" t="str">
        <f t="shared" ca="1" si="1"/>
        <v>NO</v>
      </c>
      <c r="Z15" s="128">
        <f t="shared" ca="1" si="2"/>
        <v>0</v>
      </c>
      <c r="AA15" s="128" t="str">
        <f ca="1">IF(Z15=0,"",COUNTIF($Z$6:$Z15,1))</f>
        <v/>
      </c>
      <c r="AB15" s="128" t="str">
        <f t="shared" ca="1" si="3"/>
        <v>NO</v>
      </c>
      <c r="AC15" s="128" t="str">
        <f t="shared" ca="1" si="4"/>
        <v>NO</v>
      </c>
      <c r="AD15" s="128" t="str">
        <f t="shared" ca="1" si="5"/>
        <v>NO</v>
      </c>
      <c r="AE15" s="128" t="str">
        <f t="shared" ca="1" si="6"/>
        <v/>
      </c>
    </row>
    <row r="16" spans="1:31" x14ac:dyDescent="0.25">
      <c r="A16" s="128" t="s">
        <v>428</v>
      </c>
      <c r="B16" s="128">
        <v>13</v>
      </c>
      <c r="C16" s="128" t="str">
        <f t="shared" si="7"/>
        <v>'Raw Hitter Web Query'!</v>
      </c>
      <c r="D16" s="128">
        <f t="shared" ca="1" si="8"/>
        <v>233</v>
      </c>
      <c r="E16" s="128"/>
      <c r="F16" s="133">
        <f t="shared" ca="1" si="9"/>
        <v>2012</v>
      </c>
      <c r="G16" s="129" t="str">
        <f t="shared" ca="1" si="9"/>
        <v>Average</v>
      </c>
      <c r="H16" s="129">
        <f t="shared" ref="H16:W25" ca="1" si="10">IF($AD16="YES",IF(OR($AB16="YES"),0,IF($B16&lt;=$B$4,INDIRECT($C16&amp;H$4&amp;$D16),"")),IF(AND(IFERROR(VLOOKUP($F16,$AE:$AE,1,FALSE),0)&gt;0,$G16&lt;&gt;"Average"),0,IF(OR($AB16="YES"),0,IF($B16&lt;=$B$4,INDIRECT($C16&amp;H$4&amp;$D16),""))))</f>
        <v>0.08</v>
      </c>
      <c r="I16" s="129">
        <f t="shared" ca="1" si="10"/>
        <v>0.19800000000000001</v>
      </c>
      <c r="J16" s="129">
        <f t="shared" ca="1" si="10"/>
        <v>0.4</v>
      </c>
      <c r="K16" s="129">
        <f t="shared" ca="1" si="10"/>
        <v>0.255</v>
      </c>
      <c r="L16" s="129">
        <f t="shared" ca="1" si="10"/>
        <v>0.31900000000000001</v>
      </c>
      <c r="M16" s="129">
        <f t="shared" ca="1" si="10"/>
        <v>0.40500000000000003</v>
      </c>
      <c r="N16" s="129">
        <f t="shared" ca="1" si="10"/>
        <v>0.72399999999999998</v>
      </c>
      <c r="O16" s="129">
        <f t="shared" ca="1" si="10"/>
        <v>0.151</v>
      </c>
      <c r="P16" s="129">
        <f t="shared" ca="1" si="10"/>
        <v>5.2</v>
      </c>
      <c r="Q16" s="129">
        <f t="shared" ca="1" si="10"/>
        <v>0.29699999999999999</v>
      </c>
      <c r="R16" s="129">
        <f t="shared" ca="1" si="10"/>
        <v>0</v>
      </c>
      <c r="S16" s="129">
        <f t="shared" ca="1" si="10"/>
        <v>0</v>
      </c>
      <c r="T16" s="129">
        <f t="shared" ca="1" si="10"/>
        <v>0</v>
      </c>
      <c r="U16" s="129">
        <f t="shared" ca="1" si="10"/>
        <v>0</v>
      </c>
      <c r="V16" s="129">
        <f t="shared" ca="1" si="10"/>
        <v>0.315</v>
      </c>
      <c r="W16" s="129">
        <f t="shared" ca="1" si="10"/>
        <v>0</v>
      </c>
      <c r="Y16" s="128" t="str">
        <f t="shared" ca="1" si="1"/>
        <v>NO</v>
      </c>
      <c r="Z16" s="128">
        <f t="shared" ca="1" si="2"/>
        <v>0</v>
      </c>
      <c r="AA16" s="128" t="str">
        <f ca="1">IF(Z16=0,"",COUNTIF($Z$6:$Z16,1))</f>
        <v/>
      </c>
      <c r="AB16" s="128" t="str">
        <f t="shared" ca="1" si="3"/>
        <v>NO</v>
      </c>
      <c r="AC16" s="128" t="str">
        <f t="shared" ca="1" si="4"/>
        <v>YES</v>
      </c>
      <c r="AD16" s="128" t="str">
        <f t="shared" ca="1" si="5"/>
        <v>NO</v>
      </c>
      <c r="AE16" s="128" t="str">
        <f t="shared" ca="1" si="6"/>
        <v/>
      </c>
    </row>
    <row r="17" spans="1:31" x14ac:dyDescent="0.25">
      <c r="A17" s="128" t="s">
        <v>428</v>
      </c>
      <c r="B17" s="128">
        <v>14</v>
      </c>
      <c r="C17" s="128" t="str">
        <f t="shared" si="7"/>
        <v>'Raw Hitter Web Query'!</v>
      </c>
      <c r="D17" s="128">
        <f t="shared" ca="1" si="8"/>
        <v>234</v>
      </c>
      <c r="E17" s="128"/>
      <c r="F17" s="133">
        <f t="shared" ca="1" si="9"/>
        <v>2013</v>
      </c>
      <c r="G17" s="129" t="str">
        <f t="shared" ca="1" si="9"/>
        <v>Angels</v>
      </c>
      <c r="H17" s="129">
        <f t="shared" ca="1" si="10"/>
        <v>0.154</v>
      </c>
      <c r="I17" s="129">
        <f t="shared" ca="1" si="10"/>
        <v>0.19</v>
      </c>
      <c r="J17" s="129">
        <f t="shared" ca="1" si="10"/>
        <v>0.81</v>
      </c>
      <c r="K17" s="129">
        <f t="shared" ca="1" si="10"/>
        <v>0.32300000000000001</v>
      </c>
      <c r="L17" s="129">
        <f t="shared" ca="1" si="10"/>
        <v>0.432</v>
      </c>
      <c r="M17" s="129">
        <f t="shared" ca="1" si="10"/>
        <v>0.55700000000000005</v>
      </c>
      <c r="N17" s="129">
        <f t="shared" ca="1" si="10"/>
        <v>0.98799999999999999</v>
      </c>
      <c r="O17" s="129">
        <f t="shared" ca="1" si="10"/>
        <v>0.23400000000000001</v>
      </c>
      <c r="P17" s="129">
        <f t="shared" ca="1" si="10"/>
        <v>6.8</v>
      </c>
      <c r="Q17" s="129">
        <f t="shared" ca="1" si="10"/>
        <v>0.376</v>
      </c>
      <c r="R17" s="129">
        <f t="shared" ca="1" si="10"/>
        <v>5</v>
      </c>
      <c r="S17" s="129">
        <f t="shared" ca="1" si="10"/>
        <v>3.1</v>
      </c>
      <c r="T17" s="129">
        <f t="shared" ca="1" si="10"/>
        <v>140</v>
      </c>
      <c r="U17" s="129">
        <f t="shared" ca="1" si="10"/>
        <v>61.1</v>
      </c>
      <c r="V17" s="129">
        <f t="shared" ca="1" si="10"/>
        <v>0.42299999999999999</v>
      </c>
      <c r="W17" s="129">
        <f t="shared" ca="1" si="10"/>
        <v>176</v>
      </c>
      <c r="Y17" s="128" t="str">
        <f t="shared" ca="1" si="1"/>
        <v>NO</v>
      </c>
      <c r="Z17" s="128">
        <f t="shared" ca="1" si="2"/>
        <v>0</v>
      </c>
      <c r="AA17" s="128" t="str">
        <f ca="1">IF(Z17=0,"",COUNTIF($Z$6:$Z17,1))</f>
        <v/>
      </c>
      <c r="AB17" s="128" t="str">
        <f t="shared" ca="1" si="3"/>
        <v>NO</v>
      </c>
      <c r="AC17" s="128" t="str">
        <f t="shared" ca="1" si="4"/>
        <v>NO</v>
      </c>
      <c r="AD17" s="128" t="str">
        <f t="shared" ca="1" si="5"/>
        <v>NO</v>
      </c>
      <c r="AE17" s="128" t="str">
        <f t="shared" ca="1" si="6"/>
        <v/>
      </c>
    </row>
    <row r="18" spans="1:31" x14ac:dyDescent="0.25">
      <c r="A18" s="128" t="s">
        <v>428</v>
      </c>
      <c r="B18" s="128">
        <v>15</v>
      </c>
      <c r="C18" s="128" t="str">
        <f t="shared" si="7"/>
        <v>'Raw Hitter Web Query'!</v>
      </c>
      <c r="D18" s="128">
        <f t="shared" ca="1" si="8"/>
        <v>235</v>
      </c>
      <c r="E18" s="128"/>
      <c r="F18" s="133">
        <f t="shared" ca="1" si="9"/>
        <v>2013</v>
      </c>
      <c r="G18" s="129" t="str">
        <f t="shared" ca="1" si="9"/>
        <v>Average</v>
      </c>
      <c r="H18" s="129">
        <f t="shared" ca="1" si="10"/>
        <v>7.9000000000000001E-2</v>
      </c>
      <c r="I18" s="129">
        <f t="shared" ca="1" si="10"/>
        <v>0.19900000000000001</v>
      </c>
      <c r="J18" s="129">
        <f t="shared" ca="1" si="10"/>
        <v>0.4</v>
      </c>
      <c r="K18" s="129">
        <f t="shared" ca="1" si="10"/>
        <v>0.253</v>
      </c>
      <c r="L18" s="129">
        <f t="shared" ca="1" si="10"/>
        <v>0.318</v>
      </c>
      <c r="M18" s="129">
        <f t="shared" ca="1" si="10"/>
        <v>0.39600000000000002</v>
      </c>
      <c r="N18" s="129">
        <f t="shared" ca="1" si="10"/>
        <v>0.71399999999999997</v>
      </c>
      <c r="O18" s="129">
        <f t="shared" ca="1" si="10"/>
        <v>0.14299999999999999</v>
      </c>
      <c r="P18" s="129">
        <f t="shared" ca="1" si="10"/>
        <v>4.9000000000000004</v>
      </c>
      <c r="Q18" s="129">
        <f t="shared" ca="1" si="10"/>
        <v>0.29699999999999999</v>
      </c>
      <c r="R18" s="129">
        <f t="shared" ca="1" si="10"/>
        <v>0</v>
      </c>
      <c r="S18" s="129">
        <f t="shared" ca="1" si="10"/>
        <v>0</v>
      </c>
      <c r="T18" s="129">
        <f t="shared" ca="1" si="10"/>
        <v>0</v>
      </c>
      <c r="U18" s="129">
        <f t="shared" ca="1" si="10"/>
        <v>0</v>
      </c>
      <c r="V18" s="129">
        <f t="shared" ca="1" si="10"/>
        <v>0.314</v>
      </c>
      <c r="W18" s="129">
        <f t="shared" ca="1" si="10"/>
        <v>0</v>
      </c>
      <c r="Y18" s="128" t="str">
        <f t="shared" ca="1" si="1"/>
        <v>NO</v>
      </c>
      <c r="Z18" s="128">
        <f t="shared" ca="1" si="2"/>
        <v>0</v>
      </c>
      <c r="AA18" s="128" t="str">
        <f ca="1">IF(Z18=0,"",COUNTIF($Z$6:$Z18,1))</f>
        <v/>
      </c>
      <c r="AB18" s="128" t="str">
        <f t="shared" ca="1" si="3"/>
        <v>NO</v>
      </c>
      <c r="AC18" s="128" t="str">
        <f t="shared" ca="1" si="4"/>
        <v>YES</v>
      </c>
      <c r="AD18" s="128" t="str">
        <f t="shared" ca="1" si="5"/>
        <v>NO</v>
      </c>
      <c r="AE18" s="128" t="str">
        <f t="shared" ca="1" si="6"/>
        <v/>
      </c>
    </row>
    <row r="19" spans="1:31" x14ac:dyDescent="0.25">
      <c r="A19" s="128" t="s">
        <v>428</v>
      </c>
      <c r="B19" s="128">
        <v>16</v>
      </c>
      <c r="C19" s="128" t="str">
        <f t="shared" si="7"/>
        <v>'Raw Hitter Web Query'!</v>
      </c>
      <c r="D19" s="128">
        <f t="shared" ca="1" si="8"/>
        <v>236</v>
      </c>
      <c r="E19" s="128"/>
      <c r="F19" s="133">
        <f t="shared" ca="1" si="9"/>
        <v>2014</v>
      </c>
      <c r="G19" s="129" t="str">
        <f t="shared" ca="1" si="9"/>
        <v>Angels</v>
      </c>
      <c r="H19" s="129">
        <f t="shared" ca="1" si="10"/>
        <v>0.11799999999999999</v>
      </c>
      <c r="I19" s="129">
        <f t="shared" ca="1" si="10"/>
        <v>0.26100000000000001</v>
      </c>
      <c r="J19" s="129">
        <f t="shared" ca="1" si="10"/>
        <v>0.45</v>
      </c>
      <c r="K19" s="129">
        <f t="shared" ca="1" si="10"/>
        <v>0.28699999999999998</v>
      </c>
      <c r="L19" s="129">
        <f t="shared" ca="1" si="10"/>
        <v>0.377</v>
      </c>
      <c r="M19" s="129">
        <f t="shared" ca="1" si="10"/>
        <v>0.56100000000000005</v>
      </c>
      <c r="N19" s="129">
        <f t="shared" ca="1" si="10"/>
        <v>0.93899999999999995</v>
      </c>
      <c r="O19" s="129">
        <f t="shared" ca="1" si="10"/>
        <v>0.27400000000000002</v>
      </c>
      <c r="P19" s="129">
        <f t="shared" ca="1" si="10"/>
        <v>7</v>
      </c>
      <c r="Q19" s="129">
        <f t="shared" ca="1" si="10"/>
        <v>0.34899999999999998</v>
      </c>
      <c r="R19" s="129">
        <f t="shared" ca="1" si="10"/>
        <v>3</v>
      </c>
      <c r="S19" s="129">
        <f t="shared" ca="1" si="10"/>
        <v>1.8</v>
      </c>
      <c r="T19" s="129">
        <f t="shared" ca="1" si="10"/>
        <v>126</v>
      </c>
      <c r="U19" s="129">
        <f t="shared" ca="1" si="10"/>
        <v>49.9</v>
      </c>
      <c r="V19" s="129">
        <f t="shared" ca="1" si="10"/>
        <v>0.40200000000000002</v>
      </c>
      <c r="W19" s="129">
        <f t="shared" ca="1" si="10"/>
        <v>167</v>
      </c>
      <c r="Y19" s="128" t="str">
        <f t="shared" ca="1" si="1"/>
        <v>NO</v>
      </c>
      <c r="Z19" s="128">
        <f t="shared" ca="1" si="2"/>
        <v>0</v>
      </c>
      <c r="AA19" s="128" t="str">
        <f ca="1">IF(Z19=0,"",COUNTIF($Z$6:$Z19,1))</f>
        <v/>
      </c>
      <c r="AB19" s="128" t="str">
        <f t="shared" ca="1" si="3"/>
        <v>NO</v>
      </c>
      <c r="AC19" s="128" t="str">
        <f t="shared" ca="1" si="4"/>
        <v>NO</v>
      </c>
      <c r="AD19" s="128" t="str">
        <f t="shared" ca="1" si="5"/>
        <v>NO</v>
      </c>
      <c r="AE19" s="128" t="str">
        <f t="shared" ca="1" si="6"/>
        <v/>
      </c>
    </row>
    <row r="20" spans="1:31" x14ac:dyDescent="0.25">
      <c r="A20" s="128" t="s">
        <v>428</v>
      </c>
      <c r="B20" s="128">
        <v>17</v>
      </c>
      <c r="C20" s="128" t="str">
        <f t="shared" si="7"/>
        <v>'Raw Hitter Web Query'!</v>
      </c>
      <c r="D20" s="128">
        <f t="shared" ca="1" si="8"/>
        <v>237</v>
      </c>
      <c r="E20" s="128"/>
      <c r="F20" s="133">
        <f t="shared" ca="1" si="9"/>
        <v>2014</v>
      </c>
      <c r="G20" s="129" t="str">
        <f t="shared" ca="1" si="9"/>
        <v>Angels</v>
      </c>
      <c r="H20" s="129">
        <f t="shared" ca="1" si="10"/>
        <v>0</v>
      </c>
      <c r="I20" s="129">
        <f t="shared" ca="1" si="10"/>
        <v>0</v>
      </c>
      <c r="J20" s="129">
        <f t="shared" ca="1" si="10"/>
        <v>0</v>
      </c>
      <c r="K20" s="129">
        <f t="shared" ca="1" si="10"/>
        <v>0</v>
      </c>
      <c r="L20" s="129">
        <f t="shared" ca="1" si="10"/>
        <v>0</v>
      </c>
      <c r="M20" s="129">
        <f t="shared" ca="1" si="10"/>
        <v>0</v>
      </c>
      <c r="N20" s="129">
        <f t="shared" ca="1" si="10"/>
        <v>0</v>
      </c>
      <c r="O20" s="129">
        <f t="shared" ca="1" si="10"/>
        <v>0</v>
      </c>
      <c r="P20" s="129">
        <f t="shared" ca="1" si="10"/>
        <v>0</v>
      </c>
      <c r="Q20" s="129">
        <f t="shared" ca="1" si="10"/>
        <v>0</v>
      </c>
      <c r="R20" s="129">
        <f t="shared" ca="1" si="10"/>
        <v>0</v>
      </c>
      <c r="S20" s="129">
        <f t="shared" ca="1" si="10"/>
        <v>0</v>
      </c>
      <c r="T20" s="129">
        <f t="shared" ca="1" si="10"/>
        <v>0</v>
      </c>
      <c r="U20" s="129">
        <f t="shared" ca="1" si="10"/>
        <v>0</v>
      </c>
      <c r="V20" s="129">
        <f t="shared" ca="1" si="10"/>
        <v>0</v>
      </c>
      <c r="W20" s="129">
        <f t="shared" ca="1" si="10"/>
        <v>0</v>
      </c>
      <c r="Y20" s="128" t="str">
        <f t="shared" ca="1" si="1"/>
        <v>NO</v>
      </c>
      <c r="Z20" s="128">
        <f t="shared" ca="1" si="2"/>
        <v>0</v>
      </c>
      <c r="AA20" s="128" t="str">
        <f ca="1">IF(Z20=0,"",COUNTIF($Z$6:$Z20,1))</f>
        <v/>
      </c>
      <c r="AB20" s="128" t="str">
        <f t="shared" ca="1" si="3"/>
        <v>YES</v>
      </c>
      <c r="AC20" s="128" t="str">
        <f t="shared" ca="1" si="4"/>
        <v>NO</v>
      </c>
      <c r="AD20" s="128" t="str">
        <f t="shared" ca="1" si="5"/>
        <v>NO</v>
      </c>
      <c r="AE20" s="128" t="str">
        <f t="shared" ca="1" si="6"/>
        <v/>
      </c>
    </row>
    <row r="21" spans="1:31" x14ac:dyDescent="0.25">
      <c r="A21" s="128" t="s">
        <v>428</v>
      </c>
      <c r="B21" s="128">
        <v>18</v>
      </c>
      <c r="C21" s="128" t="str">
        <f t="shared" si="7"/>
        <v>'Raw Hitter Web Query'!</v>
      </c>
      <c r="D21" s="128">
        <f t="shared" ca="1" si="8"/>
        <v>238</v>
      </c>
      <c r="E21" s="128"/>
      <c r="F21" s="133">
        <f t="shared" ca="1" si="9"/>
        <v>2014</v>
      </c>
      <c r="G21" s="129" t="str">
        <f t="shared" ca="1" si="9"/>
        <v>Average</v>
      </c>
      <c r="H21" s="129">
        <f t="shared" ca="1" si="10"/>
        <v>7.5999999999999998E-2</v>
      </c>
      <c r="I21" s="129">
        <f t="shared" ca="1" si="10"/>
        <v>0.20399999999999999</v>
      </c>
      <c r="J21" s="129">
        <f t="shared" ca="1" si="10"/>
        <v>0.37</v>
      </c>
      <c r="K21" s="129">
        <f t="shared" ca="1" si="10"/>
        <v>0.251</v>
      </c>
      <c r="L21" s="129">
        <f t="shared" ca="1" si="10"/>
        <v>0.314</v>
      </c>
      <c r="M21" s="129">
        <f t="shared" ca="1" si="10"/>
        <v>0.38600000000000001</v>
      </c>
      <c r="N21" s="129">
        <f t="shared" ca="1" si="10"/>
        <v>0.7</v>
      </c>
      <c r="O21" s="129">
        <f t="shared" ca="1" si="10"/>
        <v>0.13500000000000001</v>
      </c>
      <c r="P21" s="129">
        <f t="shared" ca="1" si="10"/>
        <v>5</v>
      </c>
      <c r="Q21" s="129">
        <f t="shared" ca="1" si="10"/>
        <v>0.29899999999999999</v>
      </c>
      <c r="R21" s="129">
        <f t="shared" ca="1" si="10"/>
        <v>0</v>
      </c>
      <c r="S21" s="129">
        <f t="shared" ca="1" si="10"/>
        <v>0</v>
      </c>
      <c r="T21" s="129">
        <f t="shared" ca="1" si="10"/>
        <v>0</v>
      </c>
      <c r="U21" s="129">
        <f t="shared" ca="1" si="10"/>
        <v>0</v>
      </c>
      <c r="V21" s="129">
        <f t="shared" ca="1" si="10"/>
        <v>0.31</v>
      </c>
      <c r="W21" s="129">
        <f t="shared" ca="1" si="10"/>
        <v>0</v>
      </c>
      <c r="Y21" s="128" t="str">
        <f t="shared" ca="1" si="1"/>
        <v>NO</v>
      </c>
      <c r="Z21" s="128">
        <f t="shared" ca="1" si="2"/>
        <v>0</v>
      </c>
      <c r="AA21" s="128" t="str">
        <f ca="1">IF(Z21=0,"",COUNTIF($Z$6:$Z21,1))</f>
        <v/>
      </c>
      <c r="AB21" s="128" t="str">
        <f t="shared" ca="1" si="3"/>
        <v>NO</v>
      </c>
      <c r="AC21" s="128" t="str">
        <f t="shared" ca="1" si="4"/>
        <v>YES</v>
      </c>
      <c r="AD21" s="128" t="str">
        <f t="shared" ca="1" si="5"/>
        <v>NO</v>
      </c>
      <c r="AE21" s="128" t="str">
        <f t="shared" ca="1" si="6"/>
        <v/>
      </c>
    </row>
    <row r="22" spans="1:31" x14ac:dyDescent="0.25">
      <c r="A22" s="128" t="s">
        <v>428</v>
      </c>
      <c r="B22" s="128">
        <v>19</v>
      </c>
      <c r="C22" s="128" t="str">
        <f t="shared" si="7"/>
        <v>'Raw Hitter Web Query'!</v>
      </c>
      <c r="D22" s="128">
        <f t="shared" ca="1" si="8"/>
        <v>239</v>
      </c>
      <c r="E22" s="128"/>
      <c r="F22" s="133">
        <f t="shared" ca="1" si="9"/>
        <v>2015</v>
      </c>
      <c r="G22" s="129" t="str">
        <f t="shared" ca="1" si="9"/>
        <v>Steamer</v>
      </c>
      <c r="H22" s="129">
        <f t="shared" ca="1" si="10"/>
        <v>0.128</v>
      </c>
      <c r="I22" s="129">
        <f t="shared" ca="1" si="10"/>
        <v>0.215</v>
      </c>
      <c r="J22" s="129">
        <f t="shared" ca="1" si="10"/>
        <v>0.59</v>
      </c>
      <c r="K22" s="129">
        <f t="shared" ca="1" si="10"/>
        <v>0.29699999999999999</v>
      </c>
      <c r="L22" s="129">
        <f t="shared" ca="1" si="10"/>
        <v>0.39300000000000002</v>
      </c>
      <c r="M22" s="129">
        <f t="shared" ca="1" si="10"/>
        <v>0.53700000000000003</v>
      </c>
      <c r="N22" s="129">
        <f t="shared" ca="1" si="10"/>
        <v>0.93</v>
      </c>
      <c r="O22" s="129">
        <f t="shared" ca="1" si="10"/>
        <v>0.24</v>
      </c>
      <c r="P22" s="129">
        <f t="shared" ca="1" si="10"/>
        <v>6</v>
      </c>
      <c r="Q22" s="129">
        <f t="shared" ca="1" si="10"/>
        <v>0.34699999999999998</v>
      </c>
      <c r="R22" s="129">
        <f t="shared" ca="1" si="10"/>
        <v>2.8</v>
      </c>
      <c r="S22" s="129">
        <f t="shared" ca="1" si="10"/>
        <v>0.4</v>
      </c>
      <c r="T22" s="129">
        <f t="shared" ca="1" si="10"/>
        <v>121</v>
      </c>
      <c r="U22" s="129">
        <f t="shared" ca="1" si="10"/>
        <v>48</v>
      </c>
      <c r="V22" s="129">
        <f t="shared" ca="1" si="10"/>
        <v>0.40300000000000002</v>
      </c>
      <c r="W22" s="129">
        <f t="shared" ca="1" si="10"/>
        <v>167</v>
      </c>
      <c r="Y22" s="128" t="str">
        <f t="shared" ca="1" si="1"/>
        <v>NO</v>
      </c>
      <c r="Z22" s="128">
        <f t="shared" ca="1" si="2"/>
        <v>0</v>
      </c>
      <c r="AA22" s="128" t="str">
        <f ca="1">IF(Z22=0,"",COUNTIF($Z$6:$Z22,1))</f>
        <v/>
      </c>
      <c r="AB22" s="128" t="str">
        <f t="shared" ca="1" si="3"/>
        <v>NO</v>
      </c>
      <c r="AC22" s="128" t="str">
        <f t="shared" ca="1" si="4"/>
        <v>NO</v>
      </c>
      <c r="AD22" s="128" t="str">
        <f t="shared" ca="1" si="5"/>
        <v>NO</v>
      </c>
      <c r="AE22" s="128" t="str">
        <f t="shared" ca="1" si="6"/>
        <v/>
      </c>
    </row>
    <row r="23" spans="1:31" x14ac:dyDescent="0.25">
      <c r="A23" s="128" t="s">
        <v>428</v>
      </c>
      <c r="B23" s="128">
        <v>20</v>
      </c>
      <c r="C23" s="128" t="str">
        <f t="shared" si="7"/>
        <v>'Raw Hitter Web Query'!</v>
      </c>
      <c r="D23" s="128">
        <f t="shared" ca="1" si="8"/>
        <v>240</v>
      </c>
      <c r="E23" s="128"/>
      <c r="F23" s="133" t="str">
        <f t="shared" ca="1" si="9"/>
        <v/>
      </c>
      <c r="G23" s="129" t="str">
        <f t="shared" ca="1" si="9"/>
        <v/>
      </c>
      <c r="H23" s="129">
        <f t="shared" ca="1" si="10"/>
        <v>0</v>
      </c>
      <c r="I23" s="129">
        <f t="shared" ca="1" si="10"/>
        <v>0</v>
      </c>
      <c r="J23" s="129">
        <f t="shared" ca="1" si="10"/>
        <v>0</v>
      </c>
      <c r="K23" s="129">
        <f t="shared" ca="1" si="10"/>
        <v>0</v>
      </c>
      <c r="L23" s="129">
        <f t="shared" ca="1" si="10"/>
        <v>0</v>
      </c>
      <c r="M23" s="129">
        <f t="shared" ca="1" si="10"/>
        <v>0</v>
      </c>
      <c r="N23" s="129">
        <f t="shared" ca="1" si="10"/>
        <v>0</v>
      </c>
      <c r="O23" s="129">
        <f t="shared" ca="1" si="10"/>
        <v>0</v>
      </c>
      <c r="P23" s="129">
        <f t="shared" ca="1" si="10"/>
        <v>0</v>
      </c>
      <c r="Q23" s="129">
        <f t="shared" ca="1" si="10"/>
        <v>0</v>
      </c>
      <c r="R23" s="129">
        <f t="shared" ca="1" si="10"/>
        <v>0</v>
      </c>
      <c r="S23" s="129">
        <f t="shared" ca="1" si="10"/>
        <v>0</v>
      </c>
      <c r="T23" s="129">
        <f t="shared" ca="1" si="10"/>
        <v>0</v>
      </c>
      <c r="U23" s="129">
        <f t="shared" ca="1" si="10"/>
        <v>0</v>
      </c>
      <c r="V23" s="129">
        <f t="shared" ca="1" si="10"/>
        <v>0</v>
      </c>
      <c r="W23" s="129">
        <f t="shared" ca="1" si="10"/>
        <v>0</v>
      </c>
      <c r="Y23" s="128" t="str">
        <f t="shared" ca="1" si="1"/>
        <v>NO</v>
      </c>
      <c r="Z23" s="128">
        <f t="shared" ca="1" si="2"/>
        <v>0</v>
      </c>
      <c r="AA23" s="128" t="str">
        <f ca="1">IF(Z23=0,"",COUNTIF($Z$6:$Z23,1))</f>
        <v/>
      </c>
      <c r="AB23" s="128" t="str">
        <f t="shared" ca="1" si="3"/>
        <v>NO</v>
      </c>
      <c r="AC23" s="128" t="str">
        <f t="shared" ca="1" si="4"/>
        <v>NO</v>
      </c>
      <c r="AD23" s="128" t="str">
        <f t="shared" ca="1" si="5"/>
        <v>NO</v>
      </c>
      <c r="AE23" s="128" t="str">
        <f t="shared" ca="1" si="6"/>
        <v/>
      </c>
    </row>
    <row r="24" spans="1:31" x14ac:dyDescent="0.25">
      <c r="A24" s="128" t="s">
        <v>428</v>
      </c>
      <c r="B24" s="128">
        <v>21</v>
      </c>
      <c r="C24" s="128" t="str">
        <f t="shared" si="7"/>
        <v>'Raw Hitter Web Query'!</v>
      </c>
      <c r="D24" s="128">
        <f t="shared" ca="1" si="8"/>
        <v>241</v>
      </c>
      <c r="E24" s="128"/>
      <c r="F24" s="133" t="str">
        <f t="shared" ca="1" si="9"/>
        <v/>
      </c>
      <c r="G24" s="129" t="str">
        <f t="shared" ca="1" si="9"/>
        <v/>
      </c>
      <c r="H24" s="129">
        <f t="shared" ca="1" si="10"/>
        <v>0</v>
      </c>
      <c r="I24" s="129">
        <f t="shared" ca="1" si="10"/>
        <v>0</v>
      </c>
      <c r="J24" s="129">
        <f t="shared" ca="1" si="10"/>
        <v>0</v>
      </c>
      <c r="K24" s="129">
        <f t="shared" ca="1" si="10"/>
        <v>0</v>
      </c>
      <c r="L24" s="129">
        <f t="shared" ca="1" si="10"/>
        <v>0</v>
      </c>
      <c r="M24" s="129">
        <f t="shared" ca="1" si="10"/>
        <v>0</v>
      </c>
      <c r="N24" s="129">
        <f t="shared" ca="1" si="10"/>
        <v>0</v>
      </c>
      <c r="O24" s="129">
        <f t="shared" ca="1" si="10"/>
        <v>0</v>
      </c>
      <c r="P24" s="129">
        <f t="shared" ca="1" si="10"/>
        <v>0</v>
      </c>
      <c r="Q24" s="129">
        <f t="shared" ca="1" si="10"/>
        <v>0</v>
      </c>
      <c r="R24" s="129">
        <f t="shared" ca="1" si="10"/>
        <v>0</v>
      </c>
      <c r="S24" s="129">
        <f t="shared" ca="1" si="10"/>
        <v>0</v>
      </c>
      <c r="T24" s="129">
        <f t="shared" ca="1" si="10"/>
        <v>0</v>
      </c>
      <c r="U24" s="129">
        <f t="shared" ca="1" si="10"/>
        <v>0</v>
      </c>
      <c r="V24" s="129">
        <f t="shared" ca="1" si="10"/>
        <v>0</v>
      </c>
      <c r="W24" s="129">
        <f t="shared" ca="1" si="10"/>
        <v>0</v>
      </c>
      <c r="Y24" s="128" t="str">
        <f t="shared" ca="1" si="1"/>
        <v>NO</v>
      </c>
      <c r="Z24" s="128">
        <f t="shared" ca="1" si="2"/>
        <v>0</v>
      </c>
      <c r="AA24" s="128" t="str">
        <f ca="1">IF(Z24=0,"",COUNTIF($Z$6:$Z24,1))</f>
        <v/>
      </c>
      <c r="AB24" s="128" t="str">
        <f t="shared" ca="1" si="3"/>
        <v>YES</v>
      </c>
      <c r="AC24" s="128" t="str">
        <f t="shared" ca="1" si="4"/>
        <v>NO</v>
      </c>
      <c r="AD24" s="128" t="str">
        <f t="shared" ca="1" si="5"/>
        <v>NO</v>
      </c>
      <c r="AE24" s="128" t="str">
        <f t="shared" ca="1" si="6"/>
        <v/>
      </c>
    </row>
    <row r="25" spans="1:31" x14ac:dyDescent="0.25">
      <c r="A25" s="128" t="s">
        <v>428</v>
      </c>
      <c r="B25" s="128">
        <v>22</v>
      </c>
      <c r="C25" s="128" t="str">
        <f t="shared" si="7"/>
        <v>'Raw Hitter Web Query'!</v>
      </c>
      <c r="D25" s="128">
        <f t="shared" ca="1" si="8"/>
        <v>242</v>
      </c>
      <c r="E25" s="128"/>
      <c r="F25" s="133" t="str">
        <f t="shared" ca="1" si="9"/>
        <v/>
      </c>
      <c r="G25" s="129" t="str">
        <f t="shared" ca="1" si="9"/>
        <v/>
      </c>
      <c r="H25" s="129">
        <f t="shared" ca="1" si="10"/>
        <v>0</v>
      </c>
      <c r="I25" s="129">
        <f t="shared" ca="1" si="10"/>
        <v>0</v>
      </c>
      <c r="J25" s="129">
        <f t="shared" ca="1" si="10"/>
        <v>0</v>
      </c>
      <c r="K25" s="129">
        <f t="shared" ca="1" si="10"/>
        <v>0</v>
      </c>
      <c r="L25" s="129">
        <f t="shared" ca="1" si="10"/>
        <v>0</v>
      </c>
      <c r="M25" s="129">
        <f t="shared" ca="1" si="10"/>
        <v>0</v>
      </c>
      <c r="N25" s="129">
        <f t="shared" ca="1" si="10"/>
        <v>0</v>
      </c>
      <c r="O25" s="129">
        <f t="shared" ca="1" si="10"/>
        <v>0</v>
      </c>
      <c r="P25" s="129">
        <f t="shared" ca="1" si="10"/>
        <v>0</v>
      </c>
      <c r="Q25" s="129">
        <f t="shared" ca="1" si="10"/>
        <v>0</v>
      </c>
      <c r="R25" s="129">
        <f t="shared" ca="1" si="10"/>
        <v>0</v>
      </c>
      <c r="S25" s="129">
        <f t="shared" ca="1" si="10"/>
        <v>0</v>
      </c>
      <c r="T25" s="129">
        <f t="shared" ca="1" si="10"/>
        <v>0</v>
      </c>
      <c r="U25" s="129">
        <f t="shared" ca="1" si="10"/>
        <v>0</v>
      </c>
      <c r="V25" s="129">
        <f t="shared" ca="1" si="10"/>
        <v>0</v>
      </c>
      <c r="W25" s="129">
        <f t="shared" ca="1" si="10"/>
        <v>0</v>
      </c>
      <c r="Y25" s="128" t="str">
        <f t="shared" ca="1" si="1"/>
        <v>NO</v>
      </c>
      <c r="Z25" s="128">
        <f t="shared" ca="1" si="2"/>
        <v>0</v>
      </c>
      <c r="AA25" s="128" t="str">
        <f ca="1">IF(Z25=0,"",COUNTIF($Z$6:$Z25,1))</f>
        <v/>
      </c>
      <c r="AB25" s="128" t="str">
        <f t="shared" ca="1" si="3"/>
        <v>YES</v>
      </c>
      <c r="AC25" s="128" t="str">
        <f t="shared" ca="1" si="4"/>
        <v>NO</v>
      </c>
      <c r="AD25" s="128" t="str">
        <f t="shared" ca="1" si="5"/>
        <v>NO</v>
      </c>
      <c r="AE25" s="128" t="str">
        <f t="shared" ca="1" si="6"/>
        <v/>
      </c>
    </row>
    <row r="26" spans="1:31" x14ac:dyDescent="0.25">
      <c r="A26" s="128" t="s">
        <v>428</v>
      </c>
      <c r="B26" s="128">
        <v>23</v>
      </c>
      <c r="C26" s="128" t="str">
        <f t="shared" si="7"/>
        <v>'Raw Hitter Web Query'!</v>
      </c>
      <c r="D26" s="128">
        <f t="shared" ca="1" si="8"/>
        <v>243</v>
      </c>
      <c r="E26" s="128"/>
      <c r="F26" s="133" t="str">
        <f t="shared" ca="1" si="9"/>
        <v/>
      </c>
      <c r="G26" s="129" t="str">
        <f t="shared" ca="1" si="9"/>
        <v/>
      </c>
      <c r="H26" s="129">
        <f t="shared" ref="H26:W35" ca="1" si="11">IF($AD26="YES",IF(OR($AB26="YES"),0,IF($B26&lt;=$B$4,INDIRECT($C26&amp;H$4&amp;$D26),"")),IF(AND(IFERROR(VLOOKUP($F26,$AE:$AE,1,FALSE),0)&gt;0,$G26&lt;&gt;"Average"),0,IF(OR($AB26="YES"),0,IF($B26&lt;=$B$4,INDIRECT($C26&amp;H$4&amp;$D26),""))))</f>
        <v>0</v>
      </c>
      <c r="I26" s="129">
        <f t="shared" ca="1" si="11"/>
        <v>0</v>
      </c>
      <c r="J26" s="129">
        <f t="shared" ca="1" si="11"/>
        <v>0</v>
      </c>
      <c r="K26" s="129">
        <f t="shared" ca="1" si="11"/>
        <v>0</v>
      </c>
      <c r="L26" s="129">
        <f t="shared" ca="1" si="11"/>
        <v>0</v>
      </c>
      <c r="M26" s="129">
        <f t="shared" ca="1" si="11"/>
        <v>0</v>
      </c>
      <c r="N26" s="129">
        <f t="shared" ca="1" si="11"/>
        <v>0</v>
      </c>
      <c r="O26" s="129">
        <f t="shared" ca="1" si="11"/>
        <v>0</v>
      </c>
      <c r="P26" s="129">
        <f t="shared" ca="1" si="11"/>
        <v>0</v>
      </c>
      <c r="Q26" s="129">
        <f t="shared" ca="1" si="11"/>
        <v>0</v>
      </c>
      <c r="R26" s="129">
        <f t="shared" ca="1" si="11"/>
        <v>0</v>
      </c>
      <c r="S26" s="129">
        <f t="shared" ca="1" si="11"/>
        <v>0</v>
      </c>
      <c r="T26" s="129">
        <f t="shared" ca="1" si="11"/>
        <v>0</v>
      </c>
      <c r="U26" s="129">
        <f t="shared" ca="1" si="11"/>
        <v>0</v>
      </c>
      <c r="V26" s="129">
        <f t="shared" ca="1" si="11"/>
        <v>0</v>
      </c>
      <c r="W26" s="129">
        <f t="shared" ca="1" si="11"/>
        <v>0</v>
      </c>
      <c r="Y26" s="128" t="str">
        <f t="shared" ca="1" si="1"/>
        <v>NO</v>
      </c>
      <c r="Z26" s="128">
        <f t="shared" ca="1" si="2"/>
        <v>0</v>
      </c>
      <c r="AA26" s="128" t="str">
        <f ca="1">IF(Z26=0,"",COUNTIF($Z$6:$Z26,1))</f>
        <v/>
      </c>
      <c r="AB26" s="128" t="str">
        <f t="shared" ca="1" si="3"/>
        <v>YES</v>
      </c>
      <c r="AC26" s="128" t="str">
        <f t="shared" ca="1" si="4"/>
        <v>NO</v>
      </c>
      <c r="AD26" s="128" t="str">
        <f t="shared" ca="1" si="5"/>
        <v>NO</v>
      </c>
      <c r="AE26" s="128" t="str">
        <f t="shared" ca="1" si="6"/>
        <v/>
      </c>
    </row>
    <row r="27" spans="1:31" x14ac:dyDescent="0.25">
      <c r="A27" s="128" t="s">
        <v>428</v>
      </c>
      <c r="B27" s="128">
        <v>24</v>
      </c>
      <c r="C27" s="128" t="str">
        <f t="shared" si="7"/>
        <v>'Raw Hitter Web Query'!</v>
      </c>
      <c r="D27" s="128">
        <f t="shared" ca="1" si="8"/>
        <v>244</v>
      </c>
      <c r="E27" s="128"/>
      <c r="F27" s="133" t="str">
        <f t="shared" ca="1" si="9"/>
        <v/>
      </c>
      <c r="G27" s="129" t="str">
        <f t="shared" ca="1" si="9"/>
        <v/>
      </c>
      <c r="H27" s="129">
        <f t="shared" ca="1" si="11"/>
        <v>0</v>
      </c>
      <c r="I27" s="129">
        <f t="shared" ca="1" si="11"/>
        <v>0</v>
      </c>
      <c r="J27" s="129">
        <f t="shared" ca="1" si="11"/>
        <v>0</v>
      </c>
      <c r="K27" s="129">
        <f t="shared" ca="1" si="11"/>
        <v>0</v>
      </c>
      <c r="L27" s="129">
        <f t="shared" ca="1" si="11"/>
        <v>0</v>
      </c>
      <c r="M27" s="129">
        <f t="shared" ca="1" si="11"/>
        <v>0</v>
      </c>
      <c r="N27" s="129">
        <f t="shared" ca="1" si="11"/>
        <v>0</v>
      </c>
      <c r="O27" s="129">
        <f t="shared" ca="1" si="11"/>
        <v>0</v>
      </c>
      <c r="P27" s="129">
        <f t="shared" ca="1" si="11"/>
        <v>0</v>
      </c>
      <c r="Q27" s="129">
        <f t="shared" ca="1" si="11"/>
        <v>0</v>
      </c>
      <c r="R27" s="129">
        <f t="shared" ca="1" si="11"/>
        <v>0</v>
      </c>
      <c r="S27" s="129">
        <f t="shared" ca="1" si="11"/>
        <v>0</v>
      </c>
      <c r="T27" s="129">
        <f t="shared" ca="1" si="11"/>
        <v>0</v>
      </c>
      <c r="U27" s="129">
        <f t="shared" ca="1" si="11"/>
        <v>0</v>
      </c>
      <c r="V27" s="129">
        <f t="shared" ca="1" si="11"/>
        <v>0</v>
      </c>
      <c r="W27" s="129">
        <f t="shared" ca="1" si="11"/>
        <v>0</v>
      </c>
      <c r="Y27" s="128" t="str">
        <f t="shared" ca="1" si="1"/>
        <v>NO</v>
      </c>
      <c r="Z27" s="128">
        <f t="shared" ca="1" si="2"/>
        <v>0</v>
      </c>
      <c r="AA27" s="128" t="str">
        <f ca="1">IF(Z27=0,"",COUNTIF($Z$6:$Z27,1))</f>
        <v/>
      </c>
      <c r="AB27" s="128" t="str">
        <f t="shared" ca="1" si="3"/>
        <v>YES</v>
      </c>
      <c r="AC27" s="128" t="str">
        <f t="shared" ca="1" si="4"/>
        <v>NO</v>
      </c>
      <c r="AD27" s="128" t="str">
        <f t="shared" ca="1" si="5"/>
        <v>NO</v>
      </c>
      <c r="AE27" s="128" t="str">
        <f t="shared" ca="1" si="6"/>
        <v/>
      </c>
    </row>
    <row r="28" spans="1:31" x14ac:dyDescent="0.25">
      <c r="A28" s="128" t="s">
        <v>428</v>
      </c>
      <c r="B28" s="128">
        <v>25</v>
      </c>
      <c r="C28" s="128" t="str">
        <f t="shared" si="7"/>
        <v>'Raw Hitter Web Query'!</v>
      </c>
      <c r="D28" s="128">
        <f t="shared" ca="1" si="8"/>
        <v>245</v>
      </c>
      <c r="E28" s="128"/>
      <c r="F28" s="133" t="str">
        <f t="shared" ca="1" si="9"/>
        <v/>
      </c>
      <c r="G28" s="129" t="str">
        <f t="shared" ca="1" si="9"/>
        <v/>
      </c>
      <c r="H28" s="129">
        <f t="shared" ca="1" si="11"/>
        <v>0</v>
      </c>
      <c r="I28" s="129">
        <f t="shared" ca="1" si="11"/>
        <v>0</v>
      </c>
      <c r="J28" s="129">
        <f t="shared" ca="1" si="11"/>
        <v>0</v>
      </c>
      <c r="K28" s="129">
        <f t="shared" ca="1" si="11"/>
        <v>0</v>
      </c>
      <c r="L28" s="129">
        <f t="shared" ca="1" si="11"/>
        <v>0</v>
      </c>
      <c r="M28" s="129">
        <f t="shared" ca="1" si="11"/>
        <v>0</v>
      </c>
      <c r="N28" s="129">
        <f t="shared" ca="1" si="11"/>
        <v>0</v>
      </c>
      <c r="O28" s="129">
        <f t="shared" ca="1" si="11"/>
        <v>0</v>
      </c>
      <c r="P28" s="129">
        <f t="shared" ca="1" si="11"/>
        <v>0</v>
      </c>
      <c r="Q28" s="129">
        <f t="shared" ca="1" si="11"/>
        <v>0</v>
      </c>
      <c r="R28" s="129">
        <f t="shared" ca="1" si="11"/>
        <v>0</v>
      </c>
      <c r="S28" s="129">
        <f t="shared" ca="1" si="11"/>
        <v>0</v>
      </c>
      <c r="T28" s="129">
        <f t="shared" ca="1" si="11"/>
        <v>0</v>
      </c>
      <c r="U28" s="129">
        <f t="shared" ca="1" si="11"/>
        <v>0</v>
      </c>
      <c r="V28" s="129">
        <f t="shared" ca="1" si="11"/>
        <v>0</v>
      </c>
      <c r="W28" s="129">
        <f t="shared" ca="1" si="11"/>
        <v>0</v>
      </c>
      <c r="Y28" s="128" t="str">
        <f t="shared" ca="1" si="1"/>
        <v>NO</v>
      </c>
      <c r="Z28" s="128">
        <f t="shared" ca="1" si="2"/>
        <v>0</v>
      </c>
      <c r="AA28" s="128" t="str">
        <f ca="1">IF(Z28=0,"",COUNTIF($Z$6:$Z28,1))</f>
        <v/>
      </c>
      <c r="AB28" s="128" t="str">
        <f t="shared" ca="1" si="3"/>
        <v>YES</v>
      </c>
      <c r="AC28" s="128" t="str">
        <f t="shared" ca="1" si="4"/>
        <v>NO</v>
      </c>
      <c r="AD28" s="128" t="str">
        <f t="shared" ca="1" si="5"/>
        <v>NO</v>
      </c>
      <c r="AE28" s="128" t="str">
        <f t="shared" ca="1" si="6"/>
        <v/>
      </c>
    </row>
    <row r="29" spans="1:31" x14ac:dyDescent="0.25">
      <c r="A29" s="128" t="s">
        <v>428</v>
      </c>
      <c r="B29" s="128">
        <v>26</v>
      </c>
      <c r="C29" s="128" t="str">
        <f t="shared" si="7"/>
        <v>'Raw Hitter Web Query'!</v>
      </c>
      <c r="D29" s="128">
        <f t="shared" ca="1" si="8"/>
        <v>246</v>
      </c>
      <c r="E29" s="128"/>
      <c r="F29" s="133" t="str">
        <f t="shared" ca="1" si="9"/>
        <v/>
      </c>
      <c r="G29" s="129" t="str">
        <f t="shared" ca="1" si="9"/>
        <v/>
      </c>
      <c r="H29" s="129">
        <f t="shared" ca="1" si="11"/>
        <v>0</v>
      </c>
      <c r="I29" s="129">
        <f t="shared" ca="1" si="11"/>
        <v>0</v>
      </c>
      <c r="J29" s="129">
        <f t="shared" ca="1" si="11"/>
        <v>0</v>
      </c>
      <c r="K29" s="129">
        <f t="shared" ca="1" si="11"/>
        <v>0</v>
      </c>
      <c r="L29" s="129">
        <f t="shared" ca="1" si="11"/>
        <v>0</v>
      </c>
      <c r="M29" s="129">
        <f t="shared" ca="1" si="11"/>
        <v>0</v>
      </c>
      <c r="N29" s="129">
        <f t="shared" ca="1" si="11"/>
        <v>0</v>
      </c>
      <c r="O29" s="129">
        <f t="shared" ca="1" si="11"/>
        <v>0</v>
      </c>
      <c r="P29" s="129">
        <f t="shared" ca="1" si="11"/>
        <v>0</v>
      </c>
      <c r="Q29" s="129">
        <f t="shared" ca="1" si="11"/>
        <v>0</v>
      </c>
      <c r="R29" s="129">
        <f t="shared" ca="1" si="11"/>
        <v>0</v>
      </c>
      <c r="S29" s="129">
        <f t="shared" ca="1" si="11"/>
        <v>0</v>
      </c>
      <c r="T29" s="129">
        <f t="shared" ca="1" si="11"/>
        <v>0</v>
      </c>
      <c r="U29" s="129">
        <f t="shared" ca="1" si="11"/>
        <v>0</v>
      </c>
      <c r="V29" s="129">
        <f t="shared" ca="1" si="11"/>
        <v>0</v>
      </c>
      <c r="W29" s="129">
        <f t="shared" ca="1" si="11"/>
        <v>0</v>
      </c>
      <c r="Y29" s="128" t="str">
        <f t="shared" ca="1" si="1"/>
        <v>NO</v>
      </c>
      <c r="Z29" s="128">
        <f t="shared" ca="1" si="2"/>
        <v>0</v>
      </c>
      <c r="AA29" s="128" t="str">
        <f ca="1">IF(Z29=0,"",COUNTIF($Z$6:$Z29,1))</f>
        <v/>
      </c>
      <c r="AB29" s="128" t="str">
        <f t="shared" ca="1" si="3"/>
        <v>YES</v>
      </c>
      <c r="AC29" s="128" t="str">
        <f t="shared" ca="1" si="4"/>
        <v>NO</v>
      </c>
      <c r="AD29" s="128" t="str">
        <f t="shared" ca="1" si="5"/>
        <v>NO</v>
      </c>
      <c r="AE29" s="128" t="str">
        <f t="shared" ca="1" si="6"/>
        <v/>
      </c>
    </row>
    <row r="30" spans="1:31" x14ac:dyDescent="0.25">
      <c r="A30" s="128" t="s">
        <v>428</v>
      </c>
      <c r="B30" s="128">
        <v>27</v>
      </c>
      <c r="C30" s="128" t="str">
        <f t="shared" si="7"/>
        <v>'Raw Hitter Web Query'!</v>
      </c>
      <c r="D30" s="128">
        <f t="shared" ca="1" si="8"/>
        <v>247</v>
      </c>
      <c r="E30" s="128"/>
      <c r="F30" s="133" t="str">
        <f t="shared" ca="1" si="9"/>
        <v/>
      </c>
      <c r="G30" s="129" t="str">
        <f t="shared" ca="1" si="9"/>
        <v/>
      </c>
      <c r="H30" s="129">
        <f t="shared" ca="1" si="11"/>
        <v>0</v>
      </c>
      <c r="I30" s="129">
        <f t="shared" ca="1" si="11"/>
        <v>0</v>
      </c>
      <c r="J30" s="129">
        <f t="shared" ca="1" si="11"/>
        <v>0</v>
      </c>
      <c r="K30" s="129">
        <f t="shared" ca="1" si="11"/>
        <v>0</v>
      </c>
      <c r="L30" s="129">
        <f t="shared" ca="1" si="11"/>
        <v>0</v>
      </c>
      <c r="M30" s="129">
        <f t="shared" ca="1" si="11"/>
        <v>0</v>
      </c>
      <c r="N30" s="129">
        <f t="shared" ca="1" si="11"/>
        <v>0</v>
      </c>
      <c r="O30" s="129">
        <f t="shared" ca="1" si="11"/>
        <v>0</v>
      </c>
      <c r="P30" s="129">
        <f t="shared" ca="1" si="11"/>
        <v>0</v>
      </c>
      <c r="Q30" s="129">
        <f t="shared" ca="1" si="11"/>
        <v>0</v>
      </c>
      <c r="R30" s="129">
        <f t="shared" ca="1" si="11"/>
        <v>0</v>
      </c>
      <c r="S30" s="129">
        <f t="shared" ca="1" si="11"/>
        <v>0</v>
      </c>
      <c r="T30" s="129">
        <f t="shared" ca="1" si="11"/>
        <v>0</v>
      </c>
      <c r="U30" s="129">
        <f t="shared" ca="1" si="11"/>
        <v>0</v>
      </c>
      <c r="V30" s="129">
        <f t="shared" ca="1" si="11"/>
        <v>0</v>
      </c>
      <c r="W30" s="129">
        <f t="shared" ca="1" si="11"/>
        <v>0</v>
      </c>
      <c r="Y30" s="128" t="str">
        <f t="shared" ca="1" si="1"/>
        <v>NO</v>
      </c>
      <c r="Z30" s="128">
        <f t="shared" ca="1" si="2"/>
        <v>0</v>
      </c>
      <c r="AA30" s="128" t="str">
        <f ca="1">IF(Z30=0,"",COUNTIF($Z$6:$Z30,1))</f>
        <v/>
      </c>
      <c r="AB30" s="128" t="str">
        <f t="shared" ca="1" si="3"/>
        <v>YES</v>
      </c>
      <c r="AC30" s="128" t="str">
        <f t="shared" ca="1" si="4"/>
        <v>NO</v>
      </c>
      <c r="AD30" s="128" t="str">
        <f t="shared" ca="1" si="5"/>
        <v>NO</v>
      </c>
      <c r="AE30" s="128" t="str">
        <f t="shared" ca="1" si="6"/>
        <v/>
      </c>
    </row>
    <row r="31" spans="1:31" x14ac:dyDescent="0.25">
      <c r="A31" s="128" t="s">
        <v>428</v>
      </c>
      <c r="B31" s="128">
        <v>28</v>
      </c>
      <c r="C31" s="128" t="str">
        <f t="shared" si="7"/>
        <v>'Raw Hitter Web Query'!</v>
      </c>
      <c r="D31" s="128">
        <f t="shared" ca="1" si="8"/>
        <v>248</v>
      </c>
      <c r="E31" s="128"/>
      <c r="F31" s="133" t="str">
        <f t="shared" ca="1" si="9"/>
        <v/>
      </c>
      <c r="G31" s="129" t="str">
        <f t="shared" ca="1" si="9"/>
        <v/>
      </c>
      <c r="H31" s="129">
        <f t="shared" ca="1" si="11"/>
        <v>0</v>
      </c>
      <c r="I31" s="129">
        <f t="shared" ca="1" si="11"/>
        <v>0</v>
      </c>
      <c r="J31" s="129">
        <f t="shared" ca="1" si="11"/>
        <v>0</v>
      </c>
      <c r="K31" s="129">
        <f t="shared" ca="1" si="11"/>
        <v>0</v>
      </c>
      <c r="L31" s="129">
        <f t="shared" ca="1" si="11"/>
        <v>0</v>
      </c>
      <c r="M31" s="129">
        <f t="shared" ca="1" si="11"/>
        <v>0</v>
      </c>
      <c r="N31" s="129">
        <f t="shared" ca="1" si="11"/>
        <v>0</v>
      </c>
      <c r="O31" s="129">
        <f t="shared" ca="1" si="11"/>
        <v>0</v>
      </c>
      <c r="P31" s="129">
        <f t="shared" ca="1" si="11"/>
        <v>0</v>
      </c>
      <c r="Q31" s="129">
        <f t="shared" ca="1" si="11"/>
        <v>0</v>
      </c>
      <c r="R31" s="129">
        <f t="shared" ca="1" si="11"/>
        <v>0</v>
      </c>
      <c r="S31" s="129">
        <f t="shared" ca="1" si="11"/>
        <v>0</v>
      </c>
      <c r="T31" s="129">
        <f t="shared" ca="1" si="11"/>
        <v>0</v>
      </c>
      <c r="U31" s="129">
        <f t="shared" ca="1" si="11"/>
        <v>0</v>
      </c>
      <c r="V31" s="129">
        <f t="shared" ca="1" si="11"/>
        <v>0</v>
      </c>
      <c r="W31" s="129">
        <f t="shared" ca="1" si="11"/>
        <v>0</v>
      </c>
      <c r="Y31" s="128" t="str">
        <f t="shared" ca="1" si="1"/>
        <v>NO</v>
      </c>
      <c r="Z31" s="128">
        <f t="shared" ca="1" si="2"/>
        <v>0</v>
      </c>
      <c r="AA31" s="128" t="str">
        <f ca="1">IF(Z31=0,"",COUNTIF($Z$6:$Z31,1))</f>
        <v/>
      </c>
      <c r="AB31" s="128" t="str">
        <f t="shared" ca="1" si="3"/>
        <v>YES</v>
      </c>
      <c r="AC31" s="128" t="str">
        <f t="shared" ca="1" si="4"/>
        <v>NO</v>
      </c>
      <c r="AD31" s="128" t="str">
        <f t="shared" ca="1" si="5"/>
        <v>NO</v>
      </c>
      <c r="AE31" s="128" t="str">
        <f t="shared" ca="1" si="6"/>
        <v/>
      </c>
    </row>
    <row r="32" spans="1:31" x14ac:dyDescent="0.25">
      <c r="A32" s="128" t="s">
        <v>428</v>
      </c>
      <c r="B32" s="128">
        <v>29</v>
      </c>
      <c r="C32" s="128" t="str">
        <f t="shared" si="7"/>
        <v>'Raw Hitter Web Query'!</v>
      </c>
      <c r="D32" s="128">
        <f t="shared" ca="1" si="8"/>
        <v>249</v>
      </c>
      <c r="E32" s="128"/>
      <c r="F32" s="133" t="str">
        <f t="shared" ca="1" si="9"/>
        <v/>
      </c>
      <c r="G32" s="129" t="str">
        <f t="shared" ca="1" si="9"/>
        <v/>
      </c>
      <c r="H32" s="129">
        <f t="shared" ca="1" si="11"/>
        <v>0</v>
      </c>
      <c r="I32" s="129">
        <f t="shared" ca="1" si="11"/>
        <v>0</v>
      </c>
      <c r="J32" s="129">
        <f t="shared" ca="1" si="11"/>
        <v>0</v>
      </c>
      <c r="K32" s="129">
        <f t="shared" ca="1" si="11"/>
        <v>0</v>
      </c>
      <c r="L32" s="129">
        <f t="shared" ca="1" si="11"/>
        <v>0</v>
      </c>
      <c r="M32" s="129">
        <f t="shared" ca="1" si="11"/>
        <v>0</v>
      </c>
      <c r="N32" s="129">
        <f t="shared" ca="1" si="11"/>
        <v>0</v>
      </c>
      <c r="O32" s="129">
        <f t="shared" ca="1" si="11"/>
        <v>0</v>
      </c>
      <c r="P32" s="129">
        <f t="shared" ca="1" si="11"/>
        <v>0</v>
      </c>
      <c r="Q32" s="129">
        <f t="shared" ca="1" si="11"/>
        <v>0</v>
      </c>
      <c r="R32" s="129">
        <f t="shared" ca="1" si="11"/>
        <v>0</v>
      </c>
      <c r="S32" s="129">
        <f t="shared" ca="1" si="11"/>
        <v>0</v>
      </c>
      <c r="T32" s="129">
        <f t="shared" ca="1" si="11"/>
        <v>0</v>
      </c>
      <c r="U32" s="129">
        <f t="shared" ca="1" si="11"/>
        <v>0</v>
      </c>
      <c r="V32" s="129">
        <f t="shared" ca="1" si="11"/>
        <v>0</v>
      </c>
      <c r="W32" s="129">
        <f t="shared" ca="1" si="11"/>
        <v>0</v>
      </c>
      <c r="Y32" s="128" t="str">
        <f t="shared" ca="1" si="1"/>
        <v>NO</v>
      </c>
      <c r="Z32" s="128">
        <f t="shared" ca="1" si="2"/>
        <v>0</v>
      </c>
      <c r="AA32" s="128" t="str">
        <f ca="1">IF(Z32=0,"",COUNTIF($Z$6:$Z32,1))</f>
        <v/>
      </c>
      <c r="AB32" s="128" t="str">
        <f t="shared" ca="1" si="3"/>
        <v>YES</v>
      </c>
      <c r="AC32" s="128" t="str">
        <f t="shared" ca="1" si="4"/>
        <v>NO</v>
      </c>
      <c r="AD32" s="128" t="str">
        <f t="shared" ca="1" si="5"/>
        <v>NO</v>
      </c>
      <c r="AE32" s="128" t="str">
        <f t="shared" ca="1" si="6"/>
        <v/>
      </c>
    </row>
    <row r="33" spans="1:31" x14ac:dyDescent="0.25">
      <c r="A33" s="128" t="s">
        <v>428</v>
      </c>
      <c r="B33" s="128">
        <v>30</v>
      </c>
      <c r="C33" s="128" t="str">
        <f t="shared" si="7"/>
        <v>'Raw Hitter Web Query'!</v>
      </c>
      <c r="D33" s="128">
        <f t="shared" ca="1" si="8"/>
        <v>250</v>
      </c>
      <c r="E33" s="128"/>
      <c r="F33" s="133" t="str">
        <f t="shared" ca="1" si="9"/>
        <v/>
      </c>
      <c r="G33" s="129" t="str">
        <f t="shared" ca="1" si="9"/>
        <v/>
      </c>
      <c r="H33" s="129">
        <f t="shared" ca="1" si="11"/>
        <v>0</v>
      </c>
      <c r="I33" s="129">
        <f t="shared" ca="1" si="11"/>
        <v>0</v>
      </c>
      <c r="J33" s="129">
        <f t="shared" ca="1" si="11"/>
        <v>0</v>
      </c>
      <c r="K33" s="129">
        <f t="shared" ca="1" si="11"/>
        <v>0</v>
      </c>
      <c r="L33" s="129">
        <f t="shared" ca="1" si="11"/>
        <v>0</v>
      </c>
      <c r="M33" s="129">
        <f t="shared" ca="1" si="11"/>
        <v>0</v>
      </c>
      <c r="N33" s="129">
        <f t="shared" ca="1" si="11"/>
        <v>0</v>
      </c>
      <c r="O33" s="129">
        <f t="shared" ca="1" si="11"/>
        <v>0</v>
      </c>
      <c r="P33" s="129">
        <f t="shared" ca="1" si="11"/>
        <v>0</v>
      </c>
      <c r="Q33" s="129">
        <f t="shared" ca="1" si="11"/>
        <v>0</v>
      </c>
      <c r="R33" s="129">
        <f t="shared" ca="1" si="11"/>
        <v>0</v>
      </c>
      <c r="S33" s="129">
        <f t="shared" ca="1" si="11"/>
        <v>0</v>
      </c>
      <c r="T33" s="129">
        <f t="shared" ca="1" si="11"/>
        <v>0</v>
      </c>
      <c r="U33" s="129">
        <f t="shared" ca="1" si="11"/>
        <v>0</v>
      </c>
      <c r="V33" s="129">
        <f t="shared" ca="1" si="11"/>
        <v>0</v>
      </c>
      <c r="W33" s="129">
        <f t="shared" ca="1" si="11"/>
        <v>0</v>
      </c>
      <c r="Y33" s="128" t="str">
        <f t="shared" ca="1" si="1"/>
        <v>NO</v>
      </c>
      <c r="Z33" s="128">
        <f t="shared" ca="1" si="2"/>
        <v>0</v>
      </c>
      <c r="AA33" s="128" t="str">
        <f ca="1">IF(Z33=0,"",COUNTIF($Z$6:$Z33,1))</f>
        <v/>
      </c>
      <c r="AB33" s="128" t="str">
        <f t="shared" ca="1" si="3"/>
        <v>YES</v>
      </c>
      <c r="AC33" s="128" t="str">
        <f t="shared" ca="1" si="4"/>
        <v>NO</v>
      </c>
      <c r="AD33" s="128" t="str">
        <f t="shared" ca="1" si="5"/>
        <v>NO</v>
      </c>
      <c r="AE33" s="128" t="str">
        <f t="shared" ca="1" si="6"/>
        <v/>
      </c>
    </row>
    <row r="34" spans="1:31" x14ac:dyDescent="0.25">
      <c r="A34" s="128" t="s">
        <v>428</v>
      </c>
      <c r="B34" s="128">
        <v>31</v>
      </c>
      <c r="C34" s="128" t="str">
        <f t="shared" si="7"/>
        <v>'Raw Hitter Web Query'!</v>
      </c>
      <c r="D34" s="128">
        <f t="shared" ca="1" si="8"/>
        <v>251</v>
      </c>
      <c r="E34" s="128"/>
      <c r="F34" s="133" t="str">
        <f t="shared" ca="1" si="9"/>
        <v/>
      </c>
      <c r="G34" s="129" t="str">
        <f t="shared" ca="1" si="9"/>
        <v/>
      </c>
      <c r="H34" s="129">
        <f t="shared" ca="1" si="11"/>
        <v>0</v>
      </c>
      <c r="I34" s="129">
        <f t="shared" ca="1" si="11"/>
        <v>0</v>
      </c>
      <c r="J34" s="129">
        <f t="shared" ca="1" si="11"/>
        <v>0</v>
      </c>
      <c r="K34" s="129">
        <f t="shared" ca="1" si="11"/>
        <v>0</v>
      </c>
      <c r="L34" s="129">
        <f t="shared" ca="1" si="11"/>
        <v>0</v>
      </c>
      <c r="M34" s="129">
        <f t="shared" ca="1" si="11"/>
        <v>0</v>
      </c>
      <c r="N34" s="129">
        <f t="shared" ca="1" si="11"/>
        <v>0</v>
      </c>
      <c r="O34" s="129">
        <f t="shared" ca="1" si="11"/>
        <v>0</v>
      </c>
      <c r="P34" s="129">
        <f t="shared" ca="1" si="11"/>
        <v>0</v>
      </c>
      <c r="Q34" s="129">
        <f t="shared" ca="1" si="11"/>
        <v>0</v>
      </c>
      <c r="R34" s="129">
        <f t="shared" ca="1" si="11"/>
        <v>0</v>
      </c>
      <c r="S34" s="129">
        <f t="shared" ca="1" si="11"/>
        <v>0</v>
      </c>
      <c r="T34" s="129">
        <f t="shared" ca="1" si="11"/>
        <v>0</v>
      </c>
      <c r="U34" s="129">
        <f t="shared" ca="1" si="11"/>
        <v>0</v>
      </c>
      <c r="V34" s="129">
        <f t="shared" ca="1" si="11"/>
        <v>0</v>
      </c>
      <c r="W34" s="129">
        <f t="shared" ca="1" si="11"/>
        <v>0</v>
      </c>
      <c r="Y34" s="128" t="str">
        <f t="shared" ca="1" si="1"/>
        <v>NO</v>
      </c>
      <c r="Z34" s="128">
        <f t="shared" ca="1" si="2"/>
        <v>0</v>
      </c>
      <c r="AA34" s="128" t="str">
        <f ca="1">IF(Z34=0,"",COUNTIF($Z$6:$Z34,1))</f>
        <v/>
      </c>
      <c r="AB34" s="128" t="str">
        <f t="shared" ca="1" si="3"/>
        <v>YES</v>
      </c>
      <c r="AC34" s="128" t="str">
        <f t="shared" ca="1" si="4"/>
        <v>NO</v>
      </c>
      <c r="AD34" s="128" t="str">
        <f t="shared" ca="1" si="5"/>
        <v>NO</v>
      </c>
      <c r="AE34" s="128" t="str">
        <f t="shared" ca="1" si="6"/>
        <v/>
      </c>
    </row>
    <row r="35" spans="1:31" x14ac:dyDescent="0.25">
      <c r="A35" s="128" t="s">
        <v>428</v>
      </c>
      <c r="B35" s="128">
        <v>32</v>
      </c>
      <c r="C35" s="128" t="str">
        <f t="shared" si="7"/>
        <v>'Raw Hitter Web Query'!</v>
      </c>
      <c r="D35" s="128">
        <f t="shared" ca="1" si="8"/>
        <v>252</v>
      </c>
      <c r="E35" s="128"/>
      <c r="F35" s="133" t="str">
        <f t="shared" ca="1" si="9"/>
        <v/>
      </c>
      <c r="G35" s="129" t="str">
        <f t="shared" ca="1" si="9"/>
        <v/>
      </c>
      <c r="H35" s="129">
        <f t="shared" ca="1" si="11"/>
        <v>0</v>
      </c>
      <c r="I35" s="129">
        <f t="shared" ca="1" si="11"/>
        <v>0</v>
      </c>
      <c r="J35" s="129">
        <f t="shared" ca="1" si="11"/>
        <v>0</v>
      </c>
      <c r="K35" s="129">
        <f t="shared" ca="1" si="11"/>
        <v>0</v>
      </c>
      <c r="L35" s="129">
        <f t="shared" ca="1" si="11"/>
        <v>0</v>
      </c>
      <c r="M35" s="129">
        <f t="shared" ca="1" si="11"/>
        <v>0</v>
      </c>
      <c r="N35" s="129">
        <f t="shared" ca="1" si="11"/>
        <v>0</v>
      </c>
      <c r="O35" s="129">
        <f t="shared" ca="1" si="11"/>
        <v>0</v>
      </c>
      <c r="P35" s="129">
        <f t="shared" ca="1" si="11"/>
        <v>0</v>
      </c>
      <c r="Q35" s="129">
        <f t="shared" ca="1" si="11"/>
        <v>0</v>
      </c>
      <c r="R35" s="129">
        <f t="shared" ca="1" si="11"/>
        <v>0</v>
      </c>
      <c r="S35" s="129">
        <f t="shared" ca="1" si="11"/>
        <v>0</v>
      </c>
      <c r="T35" s="129">
        <f t="shared" ca="1" si="11"/>
        <v>0</v>
      </c>
      <c r="U35" s="129">
        <f t="shared" ca="1" si="11"/>
        <v>0</v>
      </c>
      <c r="V35" s="129">
        <f t="shared" ca="1" si="11"/>
        <v>0</v>
      </c>
      <c r="W35" s="129">
        <f t="shared" ca="1" si="11"/>
        <v>0</v>
      </c>
      <c r="Y35" s="128" t="str">
        <f t="shared" ca="1" si="1"/>
        <v>NO</v>
      </c>
      <c r="Z35" s="128">
        <f t="shared" ca="1" si="2"/>
        <v>0</v>
      </c>
      <c r="AA35" s="128" t="str">
        <f ca="1">IF(Z35=0,"",COUNTIF($Z$6:$Z35,1))</f>
        <v/>
      </c>
      <c r="AB35" s="128" t="str">
        <f t="shared" ca="1" si="3"/>
        <v>YES</v>
      </c>
      <c r="AC35" s="128" t="str">
        <f t="shared" ca="1" si="4"/>
        <v>NO</v>
      </c>
      <c r="AD35" s="128" t="str">
        <f t="shared" ca="1" si="5"/>
        <v>NO</v>
      </c>
      <c r="AE35" s="128" t="str">
        <f t="shared" ca="1" si="6"/>
        <v/>
      </c>
    </row>
    <row r="36" spans="1:31" x14ac:dyDescent="0.25">
      <c r="A36" s="128" t="s">
        <v>428</v>
      </c>
      <c r="B36" s="128">
        <v>33</v>
      </c>
      <c r="C36" s="128" t="str">
        <f t="shared" si="7"/>
        <v>'Raw Hitter Web Query'!</v>
      </c>
      <c r="D36" s="128">
        <f t="shared" ca="1" si="8"/>
        <v>253</v>
      </c>
      <c r="E36" s="128"/>
      <c r="F36" s="133" t="str">
        <f t="shared" ca="1" si="9"/>
        <v/>
      </c>
      <c r="G36" s="129" t="str">
        <f t="shared" ca="1" si="9"/>
        <v/>
      </c>
      <c r="H36" s="129">
        <f t="shared" ref="H36:W42" ca="1" si="12">IF($AD36="YES",IF(OR($AB36="YES"),0,IF($B36&lt;=$B$4,INDIRECT($C36&amp;H$4&amp;$D36),"")),IF(AND(IFERROR(VLOOKUP($F36,$AE:$AE,1,FALSE),0)&gt;0,$G36&lt;&gt;"Average"),0,IF(OR($AB36="YES"),0,IF($B36&lt;=$B$4,INDIRECT($C36&amp;H$4&amp;$D36),""))))</f>
        <v>0</v>
      </c>
      <c r="I36" s="129">
        <f t="shared" ca="1" si="12"/>
        <v>0</v>
      </c>
      <c r="J36" s="129">
        <f t="shared" ca="1" si="12"/>
        <v>0</v>
      </c>
      <c r="K36" s="129">
        <f t="shared" ca="1" si="12"/>
        <v>0</v>
      </c>
      <c r="L36" s="129">
        <f t="shared" ca="1" si="12"/>
        <v>0</v>
      </c>
      <c r="M36" s="129">
        <f t="shared" ca="1" si="12"/>
        <v>0</v>
      </c>
      <c r="N36" s="129">
        <f t="shared" ca="1" si="12"/>
        <v>0</v>
      </c>
      <c r="O36" s="129">
        <f t="shared" ca="1" si="12"/>
        <v>0</v>
      </c>
      <c r="P36" s="129">
        <f t="shared" ca="1" si="12"/>
        <v>0</v>
      </c>
      <c r="Q36" s="129">
        <f t="shared" ca="1" si="12"/>
        <v>0</v>
      </c>
      <c r="R36" s="129">
        <f t="shared" ca="1" si="12"/>
        <v>0</v>
      </c>
      <c r="S36" s="129">
        <f t="shared" ca="1" si="12"/>
        <v>0</v>
      </c>
      <c r="T36" s="129">
        <f t="shared" ca="1" si="12"/>
        <v>0</v>
      </c>
      <c r="U36" s="129">
        <f t="shared" ca="1" si="12"/>
        <v>0</v>
      </c>
      <c r="V36" s="129">
        <f t="shared" ca="1" si="12"/>
        <v>0</v>
      </c>
      <c r="W36" s="129">
        <f t="shared" ca="1" si="12"/>
        <v>0</v>
      </c>
      <c r="Y36" s="128" t="str">
        <f t="shared" ca="1" si="1"/>
        <v>NO</v>
      </c>
      <c r="Z36" s="128">
        <f t="shared" ca="1" si="2"/>
        <v>0</v>
      </c>
      <c r="AA36" s="128" t="str">
        <f ca="1">IF(Z36=0,"",COUNTIF($Z$6:$Z36,1))</f>
        <v/>
      </c>
      <c r="AB36" s="128" t="str">
        <f t="shared" ca="1" si="3"/>
        <v>YES</v>
      </c>
      <c r="AC36" s="128" t="str">
        <f t="shared" ca="1" si="4"/>
        <v>NO</v>
      </c>
      <c r="AD36" s="128" t="str">
        <f t="shared" ca="1" si="5"/>
        <v>NO</v>
      </c>
      <c r="AE36" s="128" t="str">
        <f t="shared" ca="1" si="6"/>
        <v/>
      </c>
    </row>
    <row r="37" spans="1:31" x14ac:dyDescent="0.25">
      <c r="A37" s="128" t="s">
        <v>428</v>
      </c>
      <c r="B37" s="128">
        <v>34</v>
      </c>
      <c r="C37" s="128" t="str">
        <f t="shared" si="7"/>
        <v>'Raw Hitter Web Query'!</v>
      </c>
      <c r="D37" s="128">
        <f t="shared" ca="1" si="8"/>
        <v>254</v>
      </c>
      <c r="E37" s="128"/>
      <c r="F37" s="133" t="str">
        <f t="shared" ca="1" si="9"/>
        <v/>
      </c>
      <c r="G37" s="129" t="str">
        <f t="shared" ca="1" si="9"/>
        <v/>
      </c>
      <c r="H37" s="129">
        <f t="shared" ca="1" si="12"/>
        <v>0</v>
      </c>
      <c r="I37" s="129">
        <f t="shared" ca="1" si="12"/>
        <v>0</v>
      </c>
      <c r="J37" s="129">
        <f t="shared" ca="1" si="12"/>
        <v>0</v>
      </c>
      <c r="K37" s="129">
        <f t="shared" ca="1" si="12"/>
        <v>0</v>
      </c>
      <c r="L37" s="129">
        <f t="shared" ca="1" si="12"/>
        <v>0</v>
      </c>
      <c r="M37" s="129">
        <f t="shared" ca="1" si="12"/>
        <v>0</v>
      </c>
      <c r="N37" s="129">
        <f t="shared" ca="1" si="12"/>
        <v>0</v>
      </c>
      <c r="O37" s="129">
        <f t="shared" ca="1" si="12"/>
        <v>0</v>
      </c>
      <c r="P37" s="129">
        <f t="shared" ca="1" si="12"/>
        <v>0</v>
      </c>
      <c r="Q37" s="129">
        <f t="shared" ca="1" si="12"/>
        <v>0</v>
      </c>
      <c r="R37" s="129">
        <f t="shared" ca="1" si="12"/>
        <v>0</v>
      </c>
      <c r="S37" s="129">
        <f t="shared" ca="1" si="12"/>
        <v>0</v>
      </c>
      <c r="T37" s="129">
        <f t="shared" ca="1" si="12"/>
        <v>0</v>
      </c>
      <c r="U37" s="129">
        <f t="shared" ca="1" si="12"/>
        <v>0</v>
      </c>
      <c r="V37" s="129">
        <f t="shared" ca="1" si="12"/>
        <v>0</v>
      </c>
      <c r="W37" s="129">
        <f t="shared" ca="1" si="12"/>
        <v>0</v>
      </c>
      <c r="Y37" s="128" t="str">
        <f t="shared" ca="1" si="1"/>
        <v>NO</v>
      </c>
      <c r="Z37" s="128">
        <f t="shared" ca="1" si="2"/>
        <v>0</v>
      </c>
      <c r="AA37" s="128" t="str">
        <f ca="1">IF(Z37=0,"",COUNTIF($Z$6:$Z37,1))</f>
        <v/>
      </c>
      <c r="AB37" s="128" t="str">
        <f t="shared" ca="1" si="3"/>
        <v>YES</v>
      </c>
      <c r="AC37" s="128" t="str">
        <f t="shared" ca="1" si="4"/>
        <v>NO</v>
      </c>
      <c r="AD37" s="128" t="str">
        <f t="shared" ca="1" si="5"/>
        <v>NO</v>
      </c>
      <c r="AE37" s="128" t="str">
        <f t="shared" ca="1" si="6"/>
        <v/>
      </c>
    </row>
    <row r="38" spans="1:31" x14ac:dyDescent="0.25">
      <c r="A38" s="128" t="s">
        <v>428</v>
      </c>
      <c r="B38" s="128">
        <v>35</v>
      </c>
      <c r="C38" s="128" t="str">
        <f t="shared" si="7"/>
        <v>'Raw Hitter Web Query'!</v>
      </c>
      <c r="D38" s="128">
        <f t="shared" ca="1" si="8"/>
        <v>255</v>
      </c>
      <c r="E38" s="128"/>
      <c r="F38" s="133" t="str">
        <f t="shared" ca="1" si="9"/>
        <v/>
      </c>
      <c r="G38" s="129" t="str">
        <f t="shared" ca="1" si="9"/>
        <v/>
      </c>
      <c r="H38" s="129">
        <f t="shared" ca="1" si="12"/>
        <v>0</v>
      </c>
      <c r="I38" s="129">
        <f t="shared" ca="1" si="12"/>
        <v>0</v>
      </c>
      <c r="J38" s="129">
        <f t="shared" ca="1" si="12"/>
        <v>0</v>
      </c>
      <c r="K38" s="129">
        <f t="shared" ca="1" si="12"/>
        <v>0</v>
      </c>
      <c r="L38" s="129">
        <f t="shared" ca="1" si="12"/>
        <v>0</v>
      </c>
      <c r="M38" s="129">
        <f t="shared" ca="1" si="12"/>
        <v>0</v>
      </c>
      <c r="N38" s="129">
        <f t="shared" ca="1" si="12"/>
        <v>0</v>
      </c>
      <c r="O38" s="129">
        <f t="shared" ca="1" si="12"/>
        <v>0</v>
      </c>
      <c r="P38" s="129">
        <f t="shared" ca="1" si="12"/>
        <v>0</v>
      </c>
      <c r="Q38" s="129">
        <f t="shared" ca="1" si="12"/>
        <v>0</v>
      </c>
      <c r="R38" s="129">
        <f t="shared" ca="1" si="12"/>
        <v>0</v>
      </c>
      <c r="S38" s="129">
        <f t="shared" ca="1" si="12"/>
        <v>0</v>
      </c>
      <c r="T38" s="129">
        <f t="shared" ca="1" si="12"/>
        <v>0</v>
      </c>
      <c r="U38" s="129">
        <f t="shared" ca="1" si="12"/>
        <v>0</v>
      </c>
      <c r="V38" s="129">
        <f t="shared" ca="1" si="12"/>
        <v>0</v>
      </c>
      <c r="W38" s="129">
        <f t="shared" ca="1" si="12"/>
        <v>0</v>
      </c>
      <c r="Y38" s="128" t="str">
        <f t="shared" ca="1" si="1"/>
        <v>NO</v>
      </c>
      <c r="Z38" s="128">
        <f t="shared" ca="1" si="2"/>
        <v>0</v>
      </c>
      <c r="AA38" s="128" t="str">
        <f ca="1">IF(Z38=0,"",COUNTIF($Z$6:$Z38,1))</f>
        <v/>
      </c>
      <c r="AB38" s="128" t="str">
        <f t="shared" ca="1" si="3"/>
        <v>YES</v>
      </c>
      <c r="AC38" s="128" t="str">
        <f t="shared" ca="1" si="4"/>
        <v>NO</v>
      </c>
      <c r="AD38" s="128" t="str">
        <f t="shared" ca="1" si="5"/>
        <v>NO</v>
      </c>
      <c r="AE38" s="128" t="str">
        <f t="shared" ca="1" si="6"/>
        <v/>
      </c>
    </row>
    <row r="39" spans="1:31" x14ac:dyDescent="0.25">
      <c r="A39" s="128" t="s">
        <v>428</v>
      </c>
      <c r="B39" s="128">
        <v>36</v>
      </c>
      <c r="C39" s="128" t="str">
        <f t="shared" si="7"/>
        <v>'Raw Hitter Web Query'!</v>
      </c>
      <c r="D39" s="128">
        <f t="shared" ca="1" si="8"/>
        <v>256</v>
      </c>
      <c r="E39" s="128"/>
      <c r="F39" s="133" t="str">
        <f t="shared" ca="1" si="9"/>
        <v/>
      </c>
      <c r="G39" s="129" t="str">
        <f t="shared" ca="1" si="9"/>
        <v/>
      </c>
      <c r="H39" s="129">
        <f t="shared" ca="1" si="12"/>
        <v>0</v>
      </c>
      <c r="I39" s="129">
        <f t="shared" ca="1" si="12"/>
        <v>0</v>
      </c>
      <c r="J39" s="129">
        <f t="shared" ca="1" si="12"/>
        <v>0</v>
      </c>
      <c r="K39" s="129">
        <f t="shared" ca="1" si="12"/>
        <v>0</v>
      </c>
      <c r="L39" s="129">
        <f t="shared" ca="1" si="12"/>
        <v>0</v>
      </c>
      <c r="M39" s="129">
        <f t="shared" ca="1" si="12"/>
        <v>0</v>
      </c>
      <c r="N39" s="129">
        <f t="shared" ca="1" si="12"/>
        <v>0</v>
      </c>
      <c r="O39" s="129">
        <f t="shared" ca="1" si="12"/>
        <v>0</v>
      </c>
      <c r="P39" s="129">
        <f t="shared" ca="1" si="12"/>
        <v>0</v>
      </c>
      <c r="Q39" s="129">
        <f t="shared" ca="1" si="12"/>
        <v>0</v>
      </c>
      <c r="R39" s="129">
        <f t="shared" ca="1" si="12"/>
        <v>0</v>
      </c>
      <c r="S39" s="129">
        <f t="shared" ca="1" si="12"/>
        <v>0</v>
      </c>
      <c r="T39" s="129">
        <f t="shared" ca="1" si="12"/>
        <v>0</v>
      </c>
      <c r="U39" s="129">
        <f t="shared" ca="1" si="12"/>
        <v>0</v>
      </c>
      <c r="V39" s="129">
        <f t="shared" ca="1" si="12"/>
        <v>0</v>
      </c>
      <c r="W39" s="129">
        <f t="shared" ca="1" si="12"/>
        <v>0</v>
      </c>
      <c r="Y39" s="128" t="str">
        <f t="shared" ca="1" si="1"/>
        <v>NO</v>
      </c>
      <c r="Z39" s="128">
        <f t="shared" ca="1" si="2"/>
        <v>0</v>
      </c>
      <c r="AA39" s="128" t="str">
        <f ca="1">IF(Z39=0,"",COUNTIF($Z$6:$Z39,1))</f>
        <v/>
      </c>
      <c r="AB39" s="128" t="str">
        <f t="shared" ca="1" si="3"/>
        <v>YES</v>
      </c>
      <c r="AC39" s="128" t="str">
        <f t="shared" ca="1" si="4"/>
        <v>NO</v>
      </c>
      <c r="AD39" s="128" t="str">
        <f t="shared" ca="1" si="5"/>
        <v>NO</v>
      </c>
      <c r="AE39" s="128" t="str">
        <f t="shared" ca="1" si="6"/>
        <v/>
      </c>
    </row>
    <row r="40" spans="1:31" x14ac:dyDescent="0.25">
      <c r="A40" s="128" t="s">
        <v>428</v>
      </c>
      <c r="B40" s="128">
        <v>37</v>
      </c>
      <c r="C40" s="128" t="str">
        <f t="shared" si="7"/>
        <v>'Raw Hitter Web Query'!</v>
      </c>
      <c r="D40" s="128">
        <f t="shared" ca="1" si="8"/>
        <v>257</v>
      </c>
      <c r="E40" s="128"/>
      <c r="F40" s="133" t="str">
        <f t="shared" ca="1" si="9"/>
        <v/>
      </c>
      <c r="G40" s="129" t="str">
        <f t="shared" ca="1" si="9"/>
        <v/>
      </c>
      <c r="H40" s="129">
        <f t="shared" ca="1" si="12"/>
        <v>0</v>
      </c>
      <c r="I40" s="129">
        <f t="shared" ca="1" si="12"/>
        <v>0</v>
      </c>
      <c r="J40" s="129">
        <f t="shared" ca="1" si="12"/>
        <v>0</v>
      </c>
      <c r="K40" s="129">
        <f t="shared" ca="1" si="12"/>
        <v>0</v>
      </c>
      <c r="L40" s="129">
        <f t="shared" ca="1" si="12"/>
        <v>0</v>
      </c>
      <c r="M40" s="129">
        <f t="shared" ca="1" si="12"/>
        <v>0</v>
      </c>
      <c r="N40" s="129">
        <f t="shared" ca="1" si="12"/>
        <v>0</v>
      </c>
      <c r="O40" s="129">
        <f t="shared" ca="1" si="12"/>
        <v>0</v>
      </c>
      <c r="P40" s="129">
        <f t="shared" ca="1" si="12"/>
        <v>0</v>
      </c>
      <c r="Q40" s="129">
        <f t="shared" ca="1" si="12"/>
        <v>0</v>
      </c>
      <c r="R40" s="129">
        <f t="shared" ca="1" si="12"/>
        <v>0</v>
      </c>
      <c r="S40" s="129">
        <f t="shared" ca="1" si="12"/>
        <v>0</v>
      </c>
      <c r="T40" s="129">
        <f t="shared" ca="1" si="12"/>
        <v>0</v>
      </c>
      <c r="U40" s="129">
        <f t="shared" ca="1" si="12"/>
        <v>0</v>
      </c>
      <c r="V40" s="129">
        <f t="shared" ca="1" si="12"/>
        <v>0</v>
      </c>
      <c r="W40" s="129">
        <f t="shared" ca="1" si="12"/>
        <v>0</v>
      </c>
      <c r="Y40" s="128" t="str">
        <f t="shared" ca="1" si="1"/>
        <v>NO</v>
      </c>
      <c r="Z40" s="128">
        <f t="shared" ca="1" si="2"/>
        <v>0</v>
      </c>
      <c r="AA40" s="128" t="str">
        <f ca="1">IF(Z40=0,"",COUNTIF($Z$6:$Z40,1))</f>
        <v/>
      </c>
      <c r="AB40" s="128" t="str">
        <f t="shared" ca="1" si="3"/>
        <v>YES</v>
      </c>
      <c r="AC40" s="128" t="str">
        <f t="shared" ca="1" si="4"/>
        <v>NO</v>
      </c>
      <c r="AD40" s="128" t="str">
        <f t="shared" ca="1" si="5"/>
        <v>NO</v>
      </c>
      <c r="AE40" s="128" t="str">
        <f t="shared" ca="1" si="6"/>
        <v/>
      </c>
    </row>
    <row r="41" spans="1:31" x14ac:dyDescent="0.25">
      <c r="A41" s="128" t="s">
        <v>428</v>
      </c>
      <c r="B41" s="128">
        <v>38</v>
      </c>
      <c r="C41" s="128" t="str">
        <f t="shared" si="7"/>
        <v>'Raw Hitter Web Query'!</v>
      </c>
      <c r="D41" s="128">
        <f t="shared" ca="1" si="8"/>
        <v>258</v>
      </c>
      <c r="E41" s="128"/>
      <c r="F41" s="133" t="str">
        <f t="shared" ca="1" si="9"/>
        <v/>
      </c>
      <c r="G41" s="129" t="str">
        <f t="shared" ca="1" si="9"/>
        <v/>
      </c>
      <c r="H41" s="129">
        <f t="shared" ca="1" si="12"/>
        <v>0</v>
      </c>
      <c r="I41" s="129">
        <f t="shared" ca="1" si="12"/>
        <v>0</v>
      </c>
      <c r="J41" s="129">
        <f t="shared" ca="1" si="12"/>
        <v>0</v>
      </c>
      <c r="K41" s="129">
        <f t="shared" ca="1" si="12"/>
        <v>0</v>
      </c>
      <c r="L41" s="129">
        <f t="shared" ca="1" si="12"/>
        <v>0</v>
      </c>
      <c r="M41" s="129">
        <f t="shared" ca="1" si="12"/>
        <v>0</v>
      </c>
      <c r="N41" s="129">
        <f t="shared" ca="1" si="12"/>
        <v>0</v>
      </c>
      <c r="O41" s="129">
        <f t="shared" ca="1" si="12"/>
        <v>0</v>
      </c>
      <c r="P41" s="129">
        <f t="shared" ca="1" si="12"/>
        <v>0</v>
      </c>
      <c r="Q41" s="129">
        <f t="shared" ca="1" si="12"/>
        <v>0</v>
      </c>
      <c r="R41" s="129">
        <f t="shared" ca="1" si="12"/>
        <v>0</v>
      </c>
      <c r="S41" s="129">
        <f t="shared" ca="1" si="12"/>
        <v>0</v>
      </c>
      <c r="T41" s="129">
        <f t="shared" ca="1" si="12"/>
        <v>0</v>
      </c>
      <c r="U41" s="129">
        <f t="shared" ca="1" si="12"/>
        <v>0</v>
      </c>
      <c r="V41" s="129">
        <f t="shared" ca="1" si="12"/>
        <v>0</v>
      </c>
      <c r="W41" s="129">
        <f t="shared" ca="1" si="12"/>
        <v>0</v>
      </c>
      <c r="Y41" s="128" t="str">
        <f t="shared" ca="1" si="1"/>
        <v>NO</v>
      </c>
      <c r="Z41" s="128">
        <f t="shared" ca="1" si="2"/>
        <v>0</v>
      </c>
      <c r="AA41" s="128" t="str">
        <f ca="1">IF(Z41=0,"",COUNTIF($Z$6:$Z41,1))</f>
        <v/>
      </c>
      <c r="AB41" s="128" t="str">
        <f t="shared" ca="1" si="3"/>
        <v>YES</v>
      </c>
      <c r="AC41" s="128" t="str">
        <f t="shared" ca="1" si="4"/>
        <v>NO</v>
      </c>
      <c r="AD41" s="128" t="str">
        <f t="shared" ca="1" si="5"/>
        <v>NO</v>
      </c>
      <c r="AE41" s="128" t="str">
        <f t="shared" ca="1" si="6"/>
        <v/>
      </c>
    </row>
    <row r="42" spans="1:31" x14ac:dyDescent="0.25">
      <c r="A42" s="128" t="s">
        <v>428</v>
      </c>
      <c r="B42" s="128">
        <v>39</v>
      </c>
      <c r="C42" s="128" t="str">
        <f t="shared" si="7"/>
        <v>'Raw Hitter Web Query'!</v>
      </c>
      <c r="D42" s="128">
        <f t="shared" ca="1" si="8"/>
        <v>259</v>
      </c>
      <c r="E42" s="128"/>
      <c r="F42" s="133" t="str">
        <f t="shared" ca="1" si="9"/>
        <v/>
      </c>
      <c r="G42" s="129" t="str">
        <f t="shared" ca="1" si="9"/>
        <v/>
      </c>
      <c r="H42" s="129">
        <f t="shared" ca="1" si="12"/>
        <v>0</v>
      </c>
      <c r="I42" s="129">
        <f t="shared" ca="1" si="12"/>
        <v>0</v>
      </c>
      <c r="J42" s="129">
        <f t="shared" ca="1" si="12"/>
        <v>0</v>
      </c>
      <c r="K42" s="129">
        <f t="shared" ca="1" si="12"/>
        <v>0</v>
      </c>
      <c r="L42" s="129">
        <f t="shared" ca="1" si="12"/>
        <v>0</v>
      </c>
      <c r="M42" s="129">
        <f t="shared" ca="1" si="12"/>
        <v>0</v>
      </c>
      <c r="N42" s="129">
        <f t="shared" ca="1" si="12"/>
        <v>0</v>
      </c>
      <c r="O42" s="129">
        <f t="shared" ca="1" si="12"/>
        <v>0</v>
      </c>
      <c r="P42" s="129">
        <f t="shared" ca="1" si="12"/>
        <v>0</v>
      </c>
      <c r="Q42" s="129">
        <f t="shared" ca="1" si="12"/>
        <v>0</v>
      </c>
      <c r="R42" s="129">
        <f t="shared" ca="1" si="12"/>
        <v>0</v>
      </c>
      <c r="S42" s="129">
        <f t="shared" ca="1" si="12"/>
        <v>0</v>
      </c>
      <c r="T42" s="129">
        <f t="shared" ca="1" si="12"/>
        <v>0</v>
      </c>
      <c r="U42" s="129">
        <f t="shared" ca="1" si="12"/>
        <v>0</v>
      </c>
      <c r="V42" s="129">
        <f t="shared" ca="1" si="12"/>
        <v>0</v>
      </c>
      <c r="W42" s="129">
        <f t="shared" ca="1" si="12"/>
        <v>0</v>
      </c>
      <c r="Y42" s="128" t="str">
        <f t="shared" ca="1" si="1"/>
        <v>NO</v>
      </c>
      <c r="Z42" s="128">
        <f t="shared" ca="1" si="2"/>
        <v>0</v>
      </c>
      <c r="AA42" s="128" t="str">
        <f ca="1">IF(Z42=0,"",COUNTIF($Z$6:$Z42,1))</f>
        <v/>
      </c>
      <c r="AB42" s="128" t="str">
        <f t="shared" ca="1" si="3"/>
        <v>YES</v>
      </c>
      <c r="AC42" s="128" t="str">
        <f t="shared" ca="1" si="4"/>
        <v>NO</v>
      </c>
      <c r="AD42" s="128" t="str">
        <f t="shared" ca="1" si="5"/>
        <v>NO</v>
      </c>
      <c r="AE42" s="128" t="str">
        <f t="shared" ca="1" si="6"/>
        <v/>
      </c>
    </row>
    <row r="43" spans="1:31" x14ac:dyDescent="0.25">
      <c r="A43" s="128" t="s">
        <v>428</v>
      </c>
      <c r="B43" s="128">
        <v>40</v>
      </c>
      <c r="C43" s="128" t="str">
        <f t="shared" si="7"/>
        <v>'Raw Hitter Web Query'!</v>
      </c>
      <c r="D43" s="128">
        <f t="shared" ref="D43:D58" ca="1" si="13">$B$3+B43</f>
        <v>260</v>
      </c>
      <c r="E43" s="128"/>
      <c r="F43" s="133" t="str">
        <f t="shared" ca="1" si="9"/>
        <v/>
      </c>
      <c r="G43" s="129" t="str">
        <f t="shared" ca="1" si="9"/>
        <v/>
      </c>
      <c r="H43" s="129">
        <f t="shared" ref="H43:W58" ca="1" si="14">IF($AD43="YES",IF(OR($AB43="YES"),0,IF($B43&lt;=$B$4,INDIRECT($C43&amp;H$4&amp;$D43),"")),IF(AND(IFERROR(VLOOKUP($F43,$AE:$AE,1,FALSE),0)&gt;0,$G43&lt;&gt;"Average"),0,IF(OR($AB43="YES"),0,IF($B43&lt;=$B$4,INDIRECT($C43&amp;H$4&amp;$D43),""))))</f>
        <v>0</v>
      </c>
      <c r="I43" s="129">
        <f t="shared" ca="1" si="14"/>
        <v>0</v>
      </c>
      <c r="J43" s="129">
        <f t="shared" ca="1" si="14"/>
        <v>0</v>
      </c>
      <c r="K43" s="129">
        <f t="shared" ca="1" si="14"/>
        <v>0</v>
      </c>
      <c r="L43" s="129">
        <f t="shared" ca="1" si="14"/>
        <v>0</v>
      </c>
      <c r="M43" s="129">
        <f t="shared" ca="1" si="14"/>
        <v>0</v>
      </c>
      <c r="N43" s="129">
        <f t="shared" ca="1" si="14"/>
        <v>0</v>
      </c>
      <c r="O43" s="129">
        <f t="shared" ca="1" si="14"/>
        <v>0</v>
      </c>
      <c r="P43" s="129">
        <f t="shared" ca="1" si="14"/>
        <v>0</v>
      </c>
      <c r="Q43" s="129">
        <f t="shared" ca="1" si="14"/>
        <v>0</v>
      </c>
      <c r="R43" s="129">
        <f t="shared" ca="1" si="14"/>
        <v>0</v>
      </c>
      <c r="S43" s="129">
        <f t="shared" ca="1" si="14"/>
        <v>0</v>
      </c>
      <c r="T43" s="129">
        <f t="shared" ca="1" si="14"/>
        <v>0</v>
      </c>
      <c r="U43" s="129">
        <f t="shared" ca="1" si="14"/>
        <v>0</v>
      </c>
      <c r="V43" s="129">
        <f t="shared" ca="1" si="14"/>
        <v>0</v>
      </c>
      <c r="W43" s="129">
        <f t="shared" ca="1" si="14"/>
        <v>0</v>
      </c>
      <c r="Y43" s="128" t="str">
        <f t="shared" ref="Y43:Y58" ca="1" si="15">IF(IFERROR(FIND("(A",G43,1),0)&gt;0,"YES",IF(IFERROR(FIND("(R",G43,1),0)&gt;0,"YES","NO"))</f>
        <v>NO</v>
      </c>
      <c r="Z43" s="128">
        <f t="shared" ref="Z43:Z58" ca="1" si="16">IF(AND(OR(F43=$F$69,F43=$F$70,F43=$F$71),Y43="YES"),1,0)</f>
        <v>0</v>
      </c>
      <c r="AA43" s="128" t="str">
        <f ca="1">IF(Z43=0,"",COUNTIF($Z$6:$Z43,1))</f>
        <v/>
      </c>
      <c r="AB43" s="128" t="str">
        <f t="shared" ref="AB43:AB58" ca="1" si="17">IF(F43&amp;G43=F42&amp;G42,"YES","NO")</f>
        <v>YES</v>
      </c>
      <c r="AC43" s="128" t="str">
        <f t="shared" ref="AC43:AC58" ca="1" si="18">IF(G43="Average","YES","NO")</f>
        <v>NO</v>
      </c>
      <c r="AD43" s="128" t="str">
        <f t="shared" ref="AD43:AD58" ca="1" si="19">IF(ISNUMBER(INT(LEFT(G43,1)))=TRUE,"YES","NO")</f>
        <v>NO</v>
      </c>
      <c r="AE43" s="128" t="str">
        <f t="shared" ref="AE43:AE58" ca="1" si="20">IF(AD43="YES",F43,"")</f>
        <v/>
      </c>
    </row>
    <row r="44" spans="1:31" x14ac:dyDescent="0.25">
      <c r="A44" s="128" t="s">
        <v>428</v>
      </c>
      <c r="B44" s="128">
        <v>41</v>
      </c>
      <c r="C44" s="128" t="str">
        <f t="shared" si="7"/>
        <v>'Raw Hitter Web Query'!</v>
      </c>
      <c r="D44" s="128">
        <f t="shared" ca="1" si="13"/>
        <v>261</v>
      </c>
      <c r="E44" s="128"/>
      <c r="F44" s="133" t="str">
        <f t="shared" ca="1" si="9"/>
        <v/>
      </c>
      <c r="G44" s="129" t="str">
        <f t="shared" ca="1" si="9"/>
        <v/>
      </c>
      <c r="H44" s="129">
        <f t="shared" ca="1" si="14"/>
        <v>0</v>
      </c>
      <c r="I44" s="129">
        <f t="shared" ca="1" si="14"/>
        <v>0</v>
      </c>
      <c r="J44" s="129">
        <f t="shared" ca="1" si="14"/>
        <v>0</v>
      </c>
      <c r="K44" s="129">
        <f t="shared" ca="1" si="14"/>
        <v>0</v>
      </c>
      <c r="L44" s="129">
        <f t="shared" ca="1" si="14"/>
        <v>0</v>
      </c>
      <c r="M44" s="129">
        <f t="shared" ca="1" si="14"/>
        <v>0</v>
      </c>
      <c r="N44" s="129">
        <f t="shared" ca="1" si="14"/>
        <v>0</v>
      </c>
      <c r="O44" s="129">
        <f t="shared" ca="1" si="14"/>
        <v>0</v>
      </c>
      <c r="P44" s="129">
        <f t="shared" ca="1" si="14"/>
        <v>0</v>
      </c>
      <c r="Q44" s="129">
        <f t="shared" ca="1" si="14"/>
        <v>0</v>
      </c>
      <c r="R44" s="129">
        <f t="shared" ca="1" si="14"/>
        <v>0</v>
      </c>
      <c r="S44" s="129">
        <f t="shared" ca="1" si="14"/>
        <v>0</v>
      </c>
      <c r="T44" s="129">
        <f t="shared" ca="1" si="14"/>
        <v>0</v>
      </c>
      <c r="U44" s="129">
        <f t="shared" ca="1" si="14"/>
        <v>0</v>
      </c>
      <c r="V44" s="129">
        <f t="shared" ca="1" si="14"/>
        <v>0</v>
      </c>
      <c r="W44" s="129">
        <f t="shared" ca="1" si="14"/>
        <v>0</v>
      </c>
      <c r="Y44" s="128" t="str">
        <f t="shared" ca="1" si="15"/>
        <v>NO</v>
      </c>
      <c r="Z44" s="128">
        <f t="shared" ca="1" si="16"/>
        <v>0</v>
      </c>
      <c r="AA44" s="128" t="str">
        <f ca="1">IF(Z44=0,"",COUNTIF($Z$6:$Z44,1))</f>
        <v/>
      </c>
      <c r="AB44" s="128" t="str">
        <f t="shared" ca="1" si="17"/>
        <v>YES</v>
      </c>
      <c r="AC44" s="128" t="str">
        <f t="shared" ca="1" si="18"/>
        <v>NO</v>
      </c>
      <c r="AD44" s="128" t="str">
        <f t="shared" ca="1" si="19"/>
        <v>NO</v>
      </c>
      <c r="AE44" s="128" t="str">
        <f t="shared" ca="1" si="20"/>
        <v/>
      </c>
    </row>
    <row r="45" spans="1:31" x14ac:dyDescent="0.25">
      <c r="A45" s="128" t="s">
        <v>428</v>
      </c>
      <c r="B45" s="128">
        <v>42</v>
      </c>
      <c r="C45" s="128" t="str">
        <f t="shared" si="7"/>
        <v>'Raw Hitter Web Query'!</v>
      </c>
      <c r="D45" s="128">
        <f t="shared" ca="1" si="13"/>
        <v>262</v>
      </c>
      <c r="E45" s="128"/>
      <c r="F45" s="133" t="str">
        <f t="shared" ca="1" si="9"/>
        <v/>
      </c>
      <c r="G45" s="129" t="str">
        <f t="shared" ca="1" si="9"/>
        <v/>
      </c>
      <c r="H45" s="129">
        <f t="shared" ca="1" si="14"/>
        <v>0</v>
      </c>
      <c r="I45" s="129">
        <f t="shared" ca="1" si="14"/>
        <v>0</v>
      </c>
      <c r="J45" s="129">
        <f t="shared" ca="1" si="14"/>
        <v>0</v>
      </c>
      <c r="K45" s="129">
        <f t="shared" ca="1" si="14"/>
        <v>0</v>
      </c>
      <c r="L45" s="129">
        <f t="shared" ca="1" si="14"/>
        <v>0</v>
      </c>
      <c r="M45" s="129">
        <f t="shared" ca="1" si="14"/>
        <v>0</v>
      </c>
      <c r="N45" s="129">
        <f t="shared" ca="1" si="14"/>
        <v>0</v>
      </c>
      <c r="O45" s="129">
        <f t="shared" ca="1" si="14"/>
        <v>0</v>
      </c>
      <c r="P45" s="129">
        <f t="shared" ca="1" si="14"/>
        <v>0</v>
      </c>
      <c r="Q45" s="129">
        <f t="shared" ca="1" si="14"/>
        <v>0</v>
      </c>
      <c r="R45" s="129">
        <f t="shared" ca="1" si="14"/>
        <v>0</v>
      </c>
      <c r="S45" s="129">
        <f t="shared" ca="1" si="14"/>
        <v>0</v>
      </c>
      <c r="T45" s="129">
        <f t="shared" ca="1" si="14"/>
        <v>0</v>
      </c>
      <c r="U45" s="129">
        <f t="shared" ca="1" si="14"/>
        <v>0</v>
      </c>
      <c r="V45" s="129">
        <f t="shared" ca="1" si="14"/>
        <v>0</v>
      </c>
      <c r="W45" s="129">
        <f t="shared" ca="1" si="14"/>
        <v>0</v>
      </c>
      <c r="Y45" s="128" t="str">
        <f t="shared" ca="1" si="15"/>
        <v>NO</v>
      </c>
      <c r="Z45" s="128">
        <f t="shared" ca="1" si="16"/>
        <v>0</v>
      </c>
      <c r="AA45" s="128" t="str">
        <f ca="1">IF(Z45=0,"",COUNTIF($Z$6:$Z45,1))</f>
        <v/>
      </c>
      <c r="AB45" s="128" t="str">
        <f t="shared" ca="1" si="17"/>
        <v>YES</v>
      </c>
      <c r="AC45" s="128" t="str">
        <f t="shared" ca="1" si="18"/>
        <v>NO</v>
      </c>
      <c r="AD45" s="128" t="str">
        <f t="shared" ca="1" si="19"/>
        <v>NO</v>
      </c>
      <c r="AE45" s="128" t="str">
        <f t="shared" ca="1" si="20"/>
        <v/>
      </c>
    </row>
    <row r="46" spans="1:31" x14ac:dyDescent="0.25">
      <c r="A46" s="128" t="s">
        <v>428</v>
      </c>
      <c r="B46" s="128">
        <v>43</v>
      </c>
      <c r="C46" s="128" t="str">
        <f t="shared" si="7"/>
        <v>'Raw Hitter Web Query'!</v>
      </c>
      <c r="D46" s="128">
        <f t="shared" ca="1" si="13"/>
        <v>263</v>
      </c>
      <c r="E46" s="128"/>
      <c r="F46" s="133" t="str">
        <f t="shared" ca="1" si="9"/>
        <v/>
      </c>
      <c r="G46" s="129" t="str">
        <f t="shared" ca="1" si="9"/>
        <v/>
      </c>
      <c r="H46" s="129">
        <f t="shared" ca="1" si="14"/>
        <v>0</v>
      </c>
      <c r="I46" s="129">
        <f t="shared" ca="1" si="14"/>
        <v>0</v>
      </c>
      <c r="J46" s="129">
        <f t="shared" ca="1" si="14"/>
        <v>0</v>
      </c>
      <c r="K46" s="129">
        <f t="shared" ca="1" si="14"/>
        <v>0</v>
      </c>
      <c r="L46" s="129">
        <f t="shared" ca="1" si="14"/>
        <v>0</v>
      </c>
      <c r="M46" s="129">
        <f t="shared" ca="1" si="14"/>
        <v>0</v>
      </c>
      <c r="N46" s="129">
        <f t="shared" ca="1" si="14"/>
        <v>0</v>
      </c>
      <c r="O46" s="129">
        <f t="shared" ca="1" si="14"/>
        <v>0</v>
      </c>
      <c r="P46" s="129">
        <f t="shared" ca="1" si="14"/>
        <v>0</v>
      </c>
      <c r="Q46" s="129">
        <f t="shared" ca="1" si="14"/>
        <v>0</v>
      </c>
      <c r="R46" s="129">
        <f t="shared" ca="1" si="14"/>
        <v>0</v>
      </c>
      <c r="S46" s="129">
        <f t="shared" ca="1" si="14"/>
        <v>0</v>
      </c>
      <c r="T46" s="129">
        <f t="shared" ca="1" si="14"/>
        <v>0</v>
      </c>
      <c r="U46" s="129">
        <f t="shared" ca="1" si="14"/>
        <v>0</v>
      </c>
      <c r="V46" s="129">
        <f t="shared" ca="1" si="14"/>
        <v>0</v>
      </c>
      <c r="W46" s="129">
        <f t="shared" ca="1" si="14"/>
        <v>0</v>
      </c>
      <c r="Y46" s="128" t="str">
        <f t="shared" ca="1" si="15"/>
        <v>NO</v>
      </c>
      <c r="Z46" s="128">
        <f t="shared" ca="1" si="16"/>
        <v>0</v>
      </c>
      <c r="AA46" s="128" t="str">
        <f ca="1">IF(Z46=0,"",COUNTIF($Z$6:$Z46,1))</f>
        <v/>
      </c>
      <c r="AB46" s="128" t="str">
        <f t="shared" ca="1" si="17"/>
        <v>YES</v>
      </c>
      <c r="AC46" s="128" t="str">
        <f t="shared" ca="1" si="18"/>
        <v>NO</v>
      </c>
      <c r="AD46" s="128" t="str">
        <f t="shared" ca="1" si="19"/>
        <v>NO</v>
      </c>
      <c r="AE46" s="128" t="str">
        <f t="shared" ca="1" si="20"/>
        <v/>
      </c>
    </row>
    <row r="47" spans="1:31" x14ac:dyDescent="0.25">
      <c r="A47" s="128" t="s">
        <v>428</v>
      </c>
      <c r="B47" s="128">
        <v>44</v>
      </c>
      <c r="C47" s="128" t="str">
        <f t="shared" si="7"/>
        <v>'Raw Hitter Web Query'!</v>
      </c>
      <c r="D47" s="128">
        <f t="shared" ca="1" si="13"/>
        <v>264</v>
      </c>
      <c r="E47" s="128"/>
      <c r="F47" s="133" t="str">
        <f t="shared" ca="1" si="9"/>
        <v/>
      </c>
      <c r="G47" s="129" t="str">
        <f t="shared" ca="1" si="9"/>
        <v/>
      </c>
      <c r="H47" s="129">
        <f t="shared" ca="1" si="14"/>
        <v>0</v>
      </c>
      <c r="I47" s="129">
        <f t="shared" ca="1" si="14"/>
        <v>0</v>
      </c>
      <c r="J47" s="129">
        <f t="shared" ca="1" si="14"/>
        <v>0</v>
      </c>
      <c r="K47" s="129">
        <f t="shared" ca="1" si="14"/>
        <v>0</v>
      </c>
      <c r="L47" s="129">
        <f t="shared" ca="1" si="14"/>
        <v>0</v>
      </c>
      <c r="M47" s="129">
        <f t="shared" ca="1" si="14"/>
        <v>0</v>
      </c>
      <c r="N47" s="129">
        <f t="shared" ca="1" si="14"/>
        <v>0</v>
      </c>
      <c r="O47" s="129">
        <f t="shared" ca="1" si="14"/>
        <v>0</v>
      </c>
      <c r="P47" s="129">
        <f t="shared" ca="1" si="14"/>
        <v>0</v>
      </c>
      <c r="Q47" s="129">
        <f t="shared" ca="1" si="14"/>
        <v>0</v>
      </c>
      <c r="R47" s="129">
        <f t="shared" ca="1" si="14"/>
        <v>0</v>
      </c>
      <c r="S47" s="129">
        <f t="shared" ca="1" si="14"/>
        <v>0</v>
      </c>
      <c r="T47" s="129">
        <f t="shared" ca="1" si="14"/>
        <v>0</v>
      </c>
      <c r="U47" s="129">
        <f t="shared" ca="1" si="14"/>
        <v>0</v>
      </c>
      <c r="V47" s="129">
        <f t="shared" ca="1" si="14"/>
        <v>0</v>
      </c>
      <c r="W47" s="129">
        <f t="shared" ca="1" si="14"/>
        <v>0</v>
      </c>
      <c r="Y47" s="128" t="str">
        <f t="shared" ca="1" si="15"/>
        <v>NO</v>
      </c>
      <c r="Z47" s="128">
        <f t="shared" ca="1" si="16"/>
        <v>0</v>
      </c>
      <c r="AA47" s="128" t="str">
        <f ca="1">IF(Z47=0,"",COUNTIF($Z$6:$Z47,1))</f>
        <v/>
      </c>
      <c r="AB47" s="128" t="str">
        <f t="shared" ca="1" si="17"/>
        <v>YES</v>
      </c>
      <c r="AC47" s="128" t="str">
        <f t="shared" ca="1" si="18"/>
        <v>NO</v>
      </c>
      <c r="AD47" s="128" t="str">
        <f t="shared" ca="1" si="19"/>
        <v>NO</v>
      </c>
      <c r="AE47" s="128" t="str">
        <f t="shared" ca="1" si="20"/>
        <v/>
      </c>
    </row>
    <row r="48" spans="1:31" x14ac:dyDescent="0.25">
      <c r="A48" s="128" t="s">
        <v>428</v>
      </c>
      <c r="B48" s="128">
        <v>45</v>
      </c>
      <c r="C48" s="128" t="str">
        <f t="shared" si="7"/>
        <v>'Raw Hitter Web Query'!</v>
      </c>
      <c r="D48" s="128">
        <f t="shared" ca="1" si="13"/>
        <v>265</v>
      </c>
      <c r="E48" s="128"/>
      <c r="F48" s="133" t="str">
        <f t="shared" ca="1" si="9"/>
        <v/>
      </c>
      <c r="G48" s="129" t="str">
        <f t="shared" ca="1" si="9"/>
        <v/>
      </c>
      <c r="H48" s="129">
        <f t="shared" ca="1" si="14"/>
        <v>0</v>
      </c>
      <c r="I48" s="129">
        <f t="shared" ca="1" si="14"/>
        <v>0</v>
      </c>
      <c r="J48" s="129">
        <f t="shared" ca="1" si="14"/>
        <v>0</v>
      </c>
      <c r="K48" s="129">
        <f t="shared" ca="1" si="14"/>
        <v>0</v>
      </c>
      <c r="L48" s="129">
        <f t="shared" ca="1" si="14"/>
        <v>0</v>
      </c>
      <c r="M48" s="129">
        <f t="shared" ca="1" si="14"/>
        <v>0</v>
      </c>
      <c r="N48" s="129">
        <f t="shared" ca="1" si="14"/>
        <v>0</v>
      </c>
      <c r="O48" s="129">
        <f t="shared" ca="1" si="14"/>
        <v>0</v>
      </c>
      <c r="P48" s="129">
        <f t="shared" ca="1" si="14"/>
        <v>0</v>
      </c>
      <c r="Q48" s="129">
        <f t="shared" ca="1" si="14"/>
        <v>0</v>
      </c>
      <c r="R48" s="129">
        <f t="shared" ca="1" si="14"/>
        <v>0</v>
      </c>
      <c r="S48" s="129">
        <f t="shared" ca="1" si="14"/>
        <v>0</v>
      </c>
      <c r="T48" s="129">
        <f t="shared" ca="1" si="14"/>
        <v>0</v>
      </c>
      <c r="U48" s="129">
        <f t="shared" ca="1" si="14"/>
        <v>0</v>
      </c>
      <c r="V48" s="129">
        <f t="shared" ca="1" si="14"/>
        <v>0</v>
      </c>
      <c r="W48" s="129">
        <f t="shared" ca="1" si="14"/>
        <v>0</v>
      </c>
      <c r="Y48" s="128" t="str">
        <f t="shared" ca="1" si="15"/>
        <v>NO</v>
      </c>
      <c r="Z48" s="128">
        <f t="shared" ca="1" si="16"/>
        <v>0</v>
      </c>
      <c r="AA48" s="128" t="str">
        <f ca="1">IF(Z48=0,"",COUNTIF($Z$6:$Z48,1))</f>
        <v/>
      </c>
      <c r="AB48" s="128" t="str">
        <f t="shared" ca="1" si="17"/>
        <v>YES</v>
      </c>
      <c r="AC48" s="128" t="str">
        <f t="shared" ca="1" si="18"/>
        <v>NO</v>
      </c>
      <c r="AD48" s="128" t="str">
        <f t="shared" ca="1" si="19"/>
        <v>NO</v>
      </c>
      <c r="AE48" s="128" t="str">
        <f t="shared" ca="1" si="20"/>
        <v/>
      </c>
    </row>
    <row r="49" spans="1:31" x14ac:dyDescent="0.25">
      <c r="A49" s="128" t="s">
        <v>428</v>
      </c>
      <c r="B49" s="128">
        <v>46</v>
      </c>
      <c r="C49" s="128" t="str">
        <f t="shared" si="7"/>
        <v>'Raw Hitter Web Query'!</v>
      </c>
      <c r="D49" s="128">
        <f t="shared" ca="1" si="13"/>
        <v>266</v>
      </c>
      <c r="E49" s="128"/>
      <c r="F49" s="133" t="str">
        <f t="shared" ca="1" si="9"/>
        <v/>
      </c>
      <c r="G49" s="129" t="str">
        <f t="shared" ca="1" si="9"/>
        <v/>
      </c>
      <c r="H49" s="129">
        <f t="shared" ca="1" si="14"/>
        <v>0</v>
      </c>
      <c r="I49" s="129">
        <f t="shared" ca="1" si="14"/>
        <v>0</v>
      </c>
      <c r="J49" s="129">
        <f t="shared" ca="1" si="14"/>
        <v>0</v>
      </c>
      <c r="K49" s="129">
        <f t="shared" ca="1" si="14"/>
        <v>0</v>
      </c>
      <c r="L49" s="129">
        <f t="shared" ca="1" si="14"/>
        <v>0</v>
      </c>
      <c r="M49" s="129">
        <f t="shared" ca="1" si="14"/>
        <v>0</v>
      </c>
      <c r="N49" s="129">
        <f t="shared" ca="1" si="14"/>
        <v>0</v>
      </c>
      <c r="O49" s="129">
        <f t="shared" ca="1" si="14"/>
        <v>0</v>
      </c>
      <c r="P49" s="129">
        <f t="shared" ca="1" si="14"/>
        <v>0</v>
      </c>
      <c r="Q49" s="129">
        <f t="shared" ca="1" si="14"/>
        <v>0</v>
      </c>
      <c r="R49" s="129">
        <f t="shared" ca="1" si="14"/>
        <v>0</v>
      </c>
      <c r="S49" s="129">
        <f t="shared" ca="1" si="14"/>
        <v>0</v>
      </c>
      <c r="T49" s="129">
        <f t="shared" ca="1" si="14"/>
        <v>0</v>
      </c>
      <c r="U49" s="129">
        <f t="shared" ca="1" si="14"/>
        <v>0</v>
      </c>
      <c r="V49" s="129">
        <f t="shared" ca="1" si="14"/>
        <v>0</v>
      </c>
      <c r="W49" s="129">
        <f t="shared" ca="1" si="14"/>
        <v>0</v>
      </c>
      <c r="Y49" s="128" t="str">
        <f t="shared" ca="1" si="15"/>
        <v>NO</v>
      </c>
      <c r="Z49" s="128">
        <f t="shared" ca="1" si="16"/>
        <v>0</v>
      </c>
      <c r="AA49" s="128" t="str">
        <f ca="1">IF(Z49=0,"",COUNTIF($Z$6:$Z49,1))</f>
        <v/>
      </c>
      <c r="AB49" s="128" t="str">
        <f t="shared" ca="1" si="17"/>
        <v>YES</v>
      </c>
      <c r="AC49" s="128" t="str">
        <f t="shared" ca="1" si="18"/>
        <v>NO</v>
      </c>
      <c r="AD49" s="128" t="str">
        <f t="shared" ca="1" si="19"/>
        <v>NO</v>
      </c>
      <c r="AE49" s="128" t="str">
        <f t="shared" ca="1" si="20"/>
        <v/>
      </c>
    </row>
    <row r="50" spans="1:31" x14ac:dyDescent="0.25">
      <c r="A50" s="128" t="s">
        <v>428</v>
      </c>
      <c r="B50" s="128">
        <v>47</v>
      </c>
      <c r="C50" s="128" t="str">
        <f t="shared" si="7"/>
        <v>'Raw Hitter Web Query'!</v>
      </c>
      <c r="D50" s="128">
        <f t="shared" ca="1" si="13"/>
        <v>267</v>
      </c>
      <c r="E50" s="128"/>
      <c r="F50" s="133" t="str">
        <f t="shared" ca="1" si="9"/>
        <v/>
      </c>
      <c r="G50" s="129" t="str">
        <f t="shared" ca="1" si="9"/>
        <v/>
      </c>
      <c r="H50" s="129">
        <f t="shared" ca="1" si="14"/>
        <v>0</v>
      </c>
      <c r="I50" s="129">
        <f t="shared" ca="1" si="14"/>
        <v>0</v>
      </c>
      <c r="J50" s="129">
        <f t="shared" ca="1" si="14"/>
        <v>0</v>
      </c>
      <c r="K50" s="129">
        <f t="shared" ca="1" si="14"/>
        <v>0</v>
      </c>
      <c r="L50" s="129">
        <f t="shared" ca="1" si="14"/>
        <v>0</v>
      </c>
      <c r="M50" s="129">
        <f t="shared" ca="1" si="14"/>
        <v>0</v>
      </c>
      <c r="N50" s="129">
        <f t="shared" ca="1" si="14"/>
        <v>0</v>
      </c>
      <c r="O50" s="129">
        <f t="shared" ca="1" si="14"/>
        <v>0</v>
      </c>
      <c r="P50" s="129">
        <f t="shared" ca="1" si="14"/>
        <v>0</v>
      </c>
      <c r="Q50" s="129">
        <f t="shared" ca="1" si="14"/>
        <v>0</v>
      </c>
      <c r="R50" s="129">
        <f t="shared" ca="1" si="14"/>
        <v>0</v>
      </c>
      <c r="S50" s="129">
        <f t="shared" ca="1" si="14"/>
        <v>0</v>
      </c>
      <c r="T50" s="129">
        <f t="shared" ca="1" si="14"/>
        <v>0</v>
      </c>
      <c r="U50" s="129">
        <f t="shared" ca="1" si="14"/>
        <v>0</v>
      </c>
      <c r="V50" s="129">
        <f t="shared" ca="1" si="14"/>
        <v>0</v>
      </c>
      <c r="W50" s="129">
        <f t="shared" ca="1" si="14"/>
        <v>0</v>
      </c>
      <c r="Y50" s="128" t="str">
        <f t="shared" ca="1" si="15"/>
        <v>NO</v>
      </c>
      <c r="Z50" s="128">
        <f t="shared" ca="1" si="16"/>
        <v>0</v>
      </c>
      <c r="AA50" s="128" t="str">
        <f ca="1">IF(Z50=0,"",COUNTIF($Z$6:$Z50,1))</f>
        <v/>
      </c>
      <c r="AB50" s="128" t="str">
        <f t="shared" ca="1" si="17"/>
        <v>YES</v>
      </c>
      <c r="AC50" s="128" t="str">
        <f t="shared" ca="1" si="18"/>
        <v>NO</v>
      </c>
      <c r="AD50" s="128" t="str">
        <f t="shared" ca="1" si="19"/>
        <v>NO</v>
      </c>
      <c r="AE50" s="128" t="str">
        <f t="shared" ca="1" si="20"/>
        <v/>
      </c>
    </row>
    <row r="51" spans="1:31" x14ac:dyDescent="0.25">
      <c r="A51" s="128" t="s">
        <v>428</v>
      </c>
      <c r="B51" s="128">
        <v>48</v>
      </c>
      <c r="C51" s="128" t="str">
        <f t="shared" si="7"/>
        <v>'Raw Hitter Web Query'!</v>
      </c>
      <c r="D51" s="128">
        <f t="shared" ca="1" si="13"/>
        <v>268</v>
      </c>
      <c r="E51" s="128"/>
      <c r="F51" s="133" t="str">
        <f t="shared" ca="1" si="9"/>
        <v/>
      </c>
      <c r="G51" s="129" t="str">
        <f t="shared" ca="1" si="9"/>
        <v/>
      </c>
      <c r="H51" s="129">
        <f t="shared" ca="1" si="14"/>
        <v>0</v>
      </c>
      <c r="I51" s="129">
        <f t="shared" ca="1" si="14"/>
        <v>0</v>
      </c>
      <c r="J51" s="129">
        <f t="shared" ca="1" si="14"/>
        <v>0</v>
      </c>
      <c r="K51" s="129">
        <f t="shared" ca="1" si="14"/>
        <v>0</v>
      </c>
      <c r="L51" s="129">
        <f t="shared" ca="1" si="14"/>
        <v>0</v>
      </c>
      <c r="M51" s="129">
        <f t="shared" ca="1" si="14"/>
        <v>0</v>
      </c>
      <c r="N51" s="129">
        <f t="shared" ca="1" si="14"/>
        <v>0</v>
      </c>
      <c r="O51" s="129">
        <f t="shared" ca="1" si="14"/>
        <v>0</v>
      </c>
      <c r="P51" s="129">
        <f t="shared" ca="1" si="14"/>
        <v>0</v>
      </c>
      <c r="Q51" s="129">
        <f t="shared" ca="1" si="14"/>
        <v>0</v>
      </c>
      <c r="R51" s="129">
        <f t="shared" ca="1" si="14"/>
        <v>0</v>
      </c>
      <c r="S51" s="129">
        <f t="shared" ca="1" si="14"/>
        <v>0</v>
      </c>
      <c r="T51" s="129">
        <f t="shared" ca="1" si="14"/>
        <v>0</v>
      </c>
      <c r="U51" s="129">
        <f t="shared" ca="1" si="14"/>
        <v>0</v>
      </c>
      <c r="V51" s="129">
        <f t="shared" ca="1" si="14"/>
        <v>0</v>
      </c>
      <c r="W51" s="129">
        <f t="shared" ca="1" si="14"/>
        <v>0</v>
      </c>
      <c r="Y51" s="128" t="str">
        <f t="shared" ca="1" si="15"/>
        <v>NO</v>
      </c>
      <c r="Z51" s="128">
        <f t="shared" ca="1" si="16"/>
        <v>0</v>
      </c>
      <c r="AA51" s="128" t="str">
        <f ca="1">IF(Z51=0,"",COUNTIF($Z$6:$Z51,1))</f>
        <v/>
      </c>
      <c r="AB51" s="128" t="str">
        <f t="shared" ca="1" si="17"/>
        <v>YES</v>
      </c>
      <c r="AC51" s="128" t="str">
        <f t="shared" ca="1" si="18"/>
        <v>NO</v>
      </c>
      <c r="AD51" s="128" t="str">
        <f t="shared" ca="1" si="19"/>
        <v>NO</v>
      </c>
      <c r="AE51" s="128" t="str">
        <f t="shared" ca="1" si="20"/>
        <v/>
      </c>
    </row>
    <row r="52" spans="1:31" x14ac:dyDescent="0.25">
      <c r="A52" s="128" t="s">
        <v>428</v>
      </c>
      <c r="B52" s="128">
        <v>49</v>
      </c>
      <c r="C52" s="128" t="str">
        <f t="shared" si="7"/>
        <v>'Raw Hitter Web Query'!</v>
      </c>
      <c r="D52" s="128">
        <f t="shared" ca="1" si="13"/>
        <v>269</v>
      </c>
      <c r="E52" s="128"/>
      <c r="F52" s="133" t="str">
        <f t="shared" ca="1" si="9"/>
        <v/>
      </c>
      <c r="G52" s="129" t="str">
        <f t="shared" ca="1" si="9"/>
        <v/>
      </c>
      <c r="H52" s="129">
        <f t="shared" ca="1" si="14"/>
        <v>0</v>
      </c>
      <c r="I52" s="129">
        <f t="shared" ca="1" si="14"/>
        <v>0</v>
      </c>
      <c r="J52" s="129">
        <f t="shared" ca="1" si="14"/>
        <v>0</v>
      </c>
      <c r="K52" s="129">
        <f t="shared" ca="1" si="14"/>
        <v>0</v>
      </c>
      <c r="L52" s="129">
        <f t="shared" ca="1" si="14"/>
        <v>0</v>
      </c>
      <c r="M52" s="129">
        <f t="shared" ca="1" si="14"/>
        <v>0</v>
      </c>
      <c r="N52" s="129">
        <f t="shared" ca="1" si="14"/>
        <v>0</v>
      </c>
      <c r="O52" s="129">
        <f t="shared" ca="1" si="14"/>
        <v>0</v>
      </c>
      <c r="P52" s="129">
        <f t="shared" ca="1" si="14"/>
        <v>0</v>
      </c>
      <c r="Q52" s="129">
        <f t="shared" ca="1" si="14"/>
        <v>0</v>
      </c>
      <c r="R52" s="129">
        <f t="shared" ca="1" si="14"/>
        <v>0</v>
      </c>
      <c r="S52" s="129">
        <f t="shared" ca="1" si="14"/>
        <v>0</v>
      </c>
      <c r="T52" s="129">
        <f t="shared" ca="1" si="14"/>
        <v>0</v>
      </c>
      <c r="U52" s="129">
        <f t="shared" ca="1" si="14"/>
        <v>0</v>
      </c>
      <c r="V52" s="129">
        <f t="shared" ca="1" si="14"/>
        <v>0</v>
      </c>
      <c r="W52" s="129">
        <f t="shared" ca="1" si="14"/>
        <v>0</v>
      </c>
      <c r="Y52" s="128" t="str">
        <f t="shared" ca="1" si="15"/>
        <v>NO</v>
      </c>
      <c r="Z52" s="128">
        <f t="shared" ca="1" si="16"/>
        <v>0</v>
      </c>
      <c r="AA52" s="128" t="str">
        <f ca="1">IF(Z52=0,"",COUNTIF($Z$6:$Z52,1))</f>
        <v/>
      </c>
      <c r="AB52" s="128" t="str">
        <f t="shared" ca="1" si="17"/>
        <v>YES</v>
      </c>
      <c r="AC52" s="128" t="str">
        <f t="shared" ca="1" si="18"/>
        <v>NO</v>
      </c>
      <c r="AD52" s="128" t="str">
        <f t="shared" ca="1" si="19"/>
        <v>NO</v>
      </c>
      <c r="AE52" s="128" t="str">
        <f t="shared" ca="1" si="20"/>
        <v/>
      </c>
    </row>
    <row r="53" spans="1:31" x14ac:dyDescent="0.25">
      <c r="A53" s="128" t="s">
        <v>428</v>
      </c>
      <c r="B53" s="128">
        <v>50</v>
      </c>
      <c r="C53" s="128" t="str">
        <f t="shared" si="7"/>
        <v>'Raw Hitter Web Query'!</v>
      </c>
      <c r="D53" s="128">
        <f t="shared" ca="1" si="13"/>
        <v>270</v>
      </c>
      <c r="E53" s="128"/>
      <c r="F53" s="133" t="str">
        <f t="shared" ca="1" si="9"/>
        <v/>
      </c>
      <c r="G53" s="129" t="str">
        <f t="shared" ca="1" si="9"/>
        <v/>
      </c>
      <c r="H53" s="129">
        <f t="shared" ca="1" si="14"/>
        <v>0</v>
      </c>
      <c r="I53" s="129">
        <f t="shared" ca="1" si="14"/>
        <v>0</v>
      </c>
      <c r="J53" s="129">
        <f t="shared" ca="1" si="14"/>
        <v>0</v>
      </c>
      <c r="K53" s="129">
        <f t="shared" ca="1" si="14"/>
        <v>0</v>
      </c>
      <c r="L53" s="129">
        <f t="shared" ca="1" si="14"/>
        <v>0</v>
      </c>
      <c r="M53" s="129">
        <f t="shared" ca="1" si="14"/>
        <v>0</v>
      </c>
      <c r="N53" s="129">
        <f t="shared" ca="1" si="14"/>
        <v>0</v>
      </c>
      <c r="O53" s="129">
        <f t="shared" ca="1" si="14"/>
        <v>0</v>
      </c>
      <c r="P53" s="129">
        <f t="shared" ca="1" si="14"/>
        <v>0</v>
      </c>
      <c r="Q53" s="129">
        <f t="shared" ca="1" si="14"/>
        <v>0</v>
      </c>
      <c r="R53" s="129">
        <f t="shared" ca="1" si="14"/>
        <v>0</v>
      </c>
      <c r="S53" s="129">
        <f t="shared" ca="1" si="14"/>
        <v>0</v>
      </c>
      <c r="T53" s="129">
        <f t="shared" ca="1" si="14"/>
        <v>0</v>
      </c>
      <c r="U53" s="129">
        <f t="shared" ca="1" si="14"/>
        <v>0</v>
      </c>
      <c r="V53" s="129">
        <f t="shared" ca="1" si="14"/>
        <v>0</v>
      </c>
      <c r="W53" s="129">
        <f t="shared" ca="1" si="14"/>
        <v>0</v>
      </c>
      <c r="Y53" s="128" t="str">
        <f t="shared" ca="1" si="15"/>
        <v>NO</v>
      </c>
      <c r="Z53" s="128">
        <f t="shared" ca="1" si="16"/>
        <v>0</v>
      </c>
      <c r="AA53" s="128" t="str">
        <f ca="1">IF(Z53=0,"",COUNTIF($Z$6:$Z53,1))</f>
        <v/>
      </c>
      <c r="AB53" s="128" t="str">
        <f t="shared" ca="1" si="17"/>
        <v>YES</v>
      </c>
      <c r="AC53" s="128" t="str">
        <f t="shared" ca="1" si="18"/>
        <v>NO</v>
      </c>
      <c r="AD53" s="128" t="str">
        <f t="shared" ca="1" si="19"/>
        <v>NO</v>
      </c>
      <c r="AE53" s="128" t="str">
        <f t="shared" ca="1" si="20"/>
        <v/>
      </c>
    </row>
    <row r="54" spans="1:31" x14ac:dyDescent="0.25">
      <c r="A54" s="128" t="s">
        <v>428</v>
      </c>
      <c r="B54" s="128">
        <v>51</v>
      </c>
      <c r="C54" s="128" t="str">
        <f t="shared" si="7"/>
        <v>'Raw Hitter Web Query'!</v>
      </c>
      <c r="D54" s="128">
        <f t="shared" ca="1" si="13"/>
        <v>271</v>
      </c>
      <c r="E54" s="128"/>
      <c r="F54" s="133" t="str">
        <f t="shared" ca="1" si="9"/>
        <v/>
      </c>
      <c r="G54" s="129" t="str">
        <f t="shared" ca="1" si="9"/>
        <v/>
      </c>
      <c r="H54" s="129">
        <f t="shared" ca="1" si="14"/>
        <v>0</v>
      </c>
      <c r="I54" s="129">
        <f t="shared" ca="1" si="14"/>
        <v>0</v>
      </c>
      <c r="J54" s="129">
        <f t="shared" ca="1" si="14"/>
        <v>0</v>
      </c>
      <c r="K54" s="129">
        <f t="shared" ca="1" si="14"/>
        <v>0</v>
      </c>
      <c r="L54" s="129">
        <f t="shared" ca="1" si="14"/>
        <v>0</v>
      </c>
      <c r="M54" s="129">
        <f t="shared" ca="1" si="14"/>
        <v>0</v>
      </c>
      <c r="N54" s="129">
        <f t="shared" ca="1" si="14"/>
        <v>0</v>
      </c>
      <c r="O54" s="129">
        <f t="shared" ca="1" si="14"/>
        <v>0</v>
      </c>
      <c r="P54" s="129">
        <f t="shared" ca="1" si="14"/>
        <v>0</v>
      </c>
      <c r="Q54" s="129">
        <f t="shared" ca="1" si="14"/>
        <v>0</v>
      </c>
      <c r="R54" s="129">
        <f t="shared" ca="1" si="14"/>
        <v>0</v>
      </c>
      <c r="S54" s="129">
        <f t="shared" ca="1" si="14"/>
        <v>0</v>
      </c>
      <c r="T54" s="129">
        <f t="shared" ca="1" si="14"/>
        <v>0</v>
      </c>
      <c r="U54" s="129">
        <f t="shared" ca="1" si="14"/>
        <v>0</v>
      </c>
      <c r="V54" s="129">
        <f t="shared" ca="1" si="14"/>
        <v>0</v>
      </c>
      <c r="W54" s="129">
        <f t="shared" ca="1" si="14"/>
        <v>0</v>
      </c>
      <c r="Y54" s="128" t="str">
        <f t="shared" ca="1" si="15"/>
        <v>NO</v>
      </c>
      <c r="Z54" s="128">
        <f t="shared" ca="1" si="16"/>
        <v>0</v>
      </c>
      <c r="AA54" s="128" t="str">
        <f ca="1">IF(Z54=0,"",COUNTIF($Z$6:$Z54,1))</f>
        <v/>
      </c>
      <c r="AB54" s="128" t="str">
        <f t="shared" ca="1" si="17"/>
        <v>YES</v>
      </c>
      <c r="AC54" s="128" t="str">
        <f t="shared" ca="1" si="18"/>
        <v>NO</v>
      </c>
      <c r="AD54" s="128" t="str">
        <f t="shared" ca="1" si="19"/>
        <v>NO</v>
      </c>
      <c r="AE54" s="128" t="str">
        <f t="shared" ca="1" si="20"/>
        <v/>
      </c>
    </row>
    <row r="55" spans="1:31" x14ac:dyDescent="0.25">
      <c r="A55" s="128" t="s">
        <v>428</v>
      </c>
      <c r="B55" s="128">
        <v>52</v>
      </c>
      <c r="C55" s="128" t="str">
        <f t="shared" si="7"/>
        <v>'Raw Hitter Web Query'!</v>
      </c>
      <c r="D55" s="128">
        <f t="shared" ca="1" si="13"/>
        <v>272</v>
      </c>
      <c r="E55" s="128"/>
      <c r="F55" s="133" t="str">
        <f t="shared" ca="1" si="9"/>
        <v/>
      </c>
      <c r="G55" s="129" t="str">
        <f t="shared" ca="1" si="9"/>
        <v/>
      </c>
      <c r="H55" s="129">
        <f t="shared" ca="1" si="14"/>
        <v>0</v>
      </c>
      <c r="I55" s="129">
        <f t="shared" ca="1" si="14"/>
        <v>0</v>
      </c>
      <c r="J55" s="129">
        <f t="shared" ca="1" si="14"/>
        <v>0</v>
      </c>
      <c r="K55" s="129">
        <f t="shared" ca="1" si="14"/>
        <v>0</v>
      </c>
      <c r="L55" s="129">
        <f t="shared" ca="1" si="14"/>
        <v>0</v>
      </c>
      <c r="M55" s="129">
        <f t="shared" ca="1" si="14"/>
        <v>0</v>
      </c>
      <c r="N55" s="129">
        <f t="shared" ca="1" si="14"/>
        <v>0</v>
      </c>
      <c r="O55" s="129">
        <f t="shared" ca="1" si="14"/>
        <v>0</v>
      </c>
      <c r="P55" s="129">
        <f t="shared" ca="1" si="14"/>
        <v>0</v>
      </c>
      <c r="Q55" s="129">
        <f t="shared" ca="1" si="14"/>
        <v>0</v>
      </c>
      <c r="R55" s="129">
        <f t="shared" ca="1" si="14"/>
        <v>0</v>
      </c>
      <c r="S55" s="129">
        <f t="shared" ca="1" si="14"/>
        <v>0</v>
      </c>
      <c r="T55" s="129">
        <f t="shared" ca="1" si="14"/>
        <v>0</v>
      </c>
      <c r="U55" s="129">
        <f t="shared" ca="1" si="14"/>
        <v>0</v>
      </c>
      <c r="V55" s="129">
        <f t="shared" ca="1" si="14"/>
        <v>0</v>
      </c>
      <c r="W55" s="129">
        <f t="shared" ca="1" si="14"/>
        <v>0</v>
      </c>
      <c r="Y55" s="128" t="str">
        <f t="shared" ca="1" si="15"/>
        <v>NO</v>
      </c>
      <c r="Z55" s="128">
        <f t="shared" ca="1" si="16"/>
        <v>0</v>
      </c>
      <c r="AA55" s="128" t="str">
        <f ca="1">IF(Z55=0,"",COUNTIF($Z$6:$Z55,1))</f>
        <v/>
      </c>
      <c r="AB55" s="128" t="str">
        <f t="shared" ca="1" si="17"/>
        <v>YES</v>
      </c>
      <c r="AC55" s="128" t="str">
        <f t="shared" ca="1" si="18"/>
        <v>NO</v>
      </c>
      <c r="AD55" s="128" t="str">
        <f t="shared" ca="1" si="19"/>
        <v>NO</v>
      </c>
      <c r="AE55" s="128" t="str">
        <f t="shared" ca="1" si="20"/>
        <v/>
      </c>
    </row>
    <row r="56" spans="1:31" x14ac:dyDescent="0.25">
      <c r="A56" s="128" t="s">
        <v>428</v>
      </c>
      <c r="B56" s="128">
        <v>53</v>
      </c>
      <c r="C56" s="128" t="str">
        <f t="shared" si="7"/>
        <v>'Raw Hitter Web Query'!</v>
      </c>
      <c r="D56" s="128">
        <f t="shared" ca="1" si="13"/>
        <v>273</v>
      </c>
      <c r="E56" s="128"/>
      <c r="F56" s="133" t="str">
        <f t="shared" ca="1" si="9"/>
        <v/>
      </c>
      <c r="G56" s="129" t="str">
        <f t="shared" ca="1" si="9"/>
        <v/>
      </c>
      <c r="H56" s="129">
        <f t="shared" ca="1" si="14"/>
        <v>0</v>
      </c>
      <c r="I56" s="129">
        <f t="shared" ca="1" si="14"/>
        <v>0</v>
      </c>
      <c r="J56" s="129">
        <f t="shared" ca="1" si="14"/>
        <v>0</v>
      </c>
      <c r="K56" s="129">
        <f t="shared" ca="1" si="14"/>
        <v>0</v>
      </c>
      <c r="L56" s="129">
        <f t="shared" ca="1" si="14"/>
        <v>0</v>
      </c>
      <c r="M56" s="129">
        <f t="shared" ca="1" si="14"/>
        <v>0</v>
      </c>
      <c r="N56" s="129">
        <f t="shared" ca="1" si="14"/>
        <v>0</v>
      </c>
      <c r="O56" s="129">
        <f t="shared" ca="1" si="14"/>
        <v>0</v>
      </c>
      <c r="P56" s="129">
        <f t="shared" ca="1" si="14"/>
        <v>0</v>
      </c>
      <c r="Q56" s="129">
        <f t="shared" ca="1" si="14"/>
        <v>0</v>
      </c>
      <c r="R56" s="129">
        <f t="shared" ca="1" si="14"/>
        <v>0</v>
      </c>
      <c r="S56" s="129">
        <f t="shared" ca="1" si="14"/>
        <v>0</v>
      </c>
      <c r="T56" s="129">
        <f t="shared" ca="1" si="14"/>
        <v>0</v>
      </c>
      <c r="U56" s="129">
        <f t="shared" ca="1" si="14"/>
        <v>0</v>
      </c>
      <c r="V56" s="129">
        <f t="shared" ca="1" si="14"/>
        <v>0</v>
      </c>
      <c r="W56" s="129">
        <f t="shared" ca="1" si="14"/>
        <v>0</v>
      </c>
      <c r="Y56" s="128" t="str">
        <f t="shared" ca="1" si="15"/>
        <v>NO</v>
      </c>
      <c r="Z56" s="128">
        <f t="shared" ca="1" si="16"/>
        <v>0</v>
      </c>
      <c r="AA56" s="128" t="str">
        <f ca="1">IF(Z56=0,"",COUNTIF($Z$6:$Z56,1))</f>
        <v/>
      </c>
      <c r="AB56" s="128" t="str">
        <f t="shared" ca="1" si="17"/>
        <v>YES</v>
      </c>
      <c r="AC56" s="128" t="str">
        <f t="shared" ca="1" si="18"/>
        <v>NO</v>
      </c>
      <c r="AD56" s="128" t="str">
        <f t="shared" ca="1" si="19"/>
        <v>NO</v>
      </c>
      <c r="AE56" s="128" t="str">
        <f t="shared" ca="1" si="20"/>
        <v/>
      </c>
    </row>
    <row r="57" spans="1:31" x14ac:dyDescent="0.25">
      <c r="A57" s="128" t="s">
        <v>428</v>
      </c>
      <c r="B57" s="128">
        <v>54</v>
      </c>
      <c r="C57" s="128" t="str">
        <f t="shared" si="7"/>
        <v>'Raw Hitter Web Query'!</v>
      </c>
      <c r="D57" s="128">
        <f t="shared" ca="1" si="13"/>
        <v>274</v>
      </c>
      <c r="E57" s="128"/>
      <c r="F57" s="133" t="str">
        <f t="shared" ca="1" si="9"/>
        <v/>
      </c>
      <c r="G57" s="129" t="str">
        <f t="shared" ca="1" si="9"/>
        <v/>
      </c>
      <c r="H57" s="129">
        <f t="shared" ca="1" si="14"/>
        <v>0</v>
      </c>
      <c r="I57" s="129">
        <f t="shared" ca="1" si="14"/>
        <v>0</v>
      </c>
      <c r="J57" s="129">
        <f t="shared" ca="1" si="14"/>
        <v>0</v>
      </c>
      <c r="K57" s="129">
        <f t="shared" ca="1" si="14"/>
        <v>0</v>
      </c>
      <c r="L57" s="129">
        <f t="shared" ca="1" si="14"/>
        <v>0</v>
      </c>
      <c r="M57" s="129">
        <f t="shared" ca="1" si="14"/>
        <v>0</v>
      </c>
      <c r="N57" s="129">
        <f t="shared" ca="1" si="14"/>
        <v>0</v>
      </c>
      <c r="O57" s="129">
        <f t="shared" ca="1" si="14"/>
        <v>0</v>
      </c>
      <c r="P57" s="129">
        <f t="shared" ca="1" si="14"/>
        <v>0</v>
      </c>
      <c r="Q57" s="129">
        <f t="shared" ca="1" si="14"/>
        <v>0</v>
      </c>
      <c r="R57" s="129">
        <f t="shared" ca="1" si="14"/>
        <v>0</v>
      </c>
      <c r="S57" s="129">
        <f t="shared" ca="1" si="14"/>
        <v>0</v>
      </c>
      <c r="T57" s="129">
        <f t="shared" ca="1" si="14"/>
        <v>0</v>
      </c>
      <c r="U57" s="129">
        <f t="shared" ca="1" si="14"/>
        <v>0</v>
      </c>
      <c r="V57" s="129">
        <f t="shared" ca="1" si="14"/>
        <v>0</v>
      </c>
      <c r="W57" s="129">
        <f t="shared" ca="1" si="14"/>
        <v>0</v>
      </c>
      <c r="Y57" s="128" t="str">
        <f t="shared" ca="1" si="15"/>
        <v>NO</v>
      </c>
      <c r="Z57" s="128">
        <f t="shared" ca="1" si="16"/>
        <v>0</v>
      </c>
      <c r="AA57" s="128" t="str">
        <f ca="1">IF(Z57=0,"",COUNTIF($Z$6:$Z57,1))</f>
        <v/>
      </c>
      <c r="AB57" s="128" t="str">
        <f t="shared" ca="1" si="17"/>
        <v>YES</v>
      </c>
      <c r="AC57" s="128" t="str">
        <f t="shared" ca="1" si="18"/>
        <v>NO</v>
      </c>
      <c r="AD57" s="128" t="str">
        <f t="shared" ca="1" si="19"/>
        <v>NO</v>
      </c>
      <c r="AE57" s="128" t="str">
        <f t="shared" ca="1" si="20"/>
        <v/>
      </c>
    </row>
    <row r="58" spans="1:31" x14ac:dyDescent="0.25">
      <c r="A58" s="128" t="s">
        <v>428</v>
      </c>
      <c r="B58" s="128">
        <v>55</v>
      </c>
      <c r="C58" s="128" t="str">
        <f t="shared" si="7"/>
        <v>'Raw Hitter Web Query'!</v>
      </c>
      <c r="D58" s="128">
        <f t="shared" ca="1" si="13"/>
        <v>275</v>
      </c>
      <c r="E58" s="128"/>
      <c r="F58" s="133" t="str">
        <f t="shared" ca="1" si="9"/>
        <v/>
      </c>
      <c r="G58" s="129" t="str">
        <f t="shared" ca="1" si="9"/>
        <v/>
      </c>
      <c r="H58" s="129">
        <f t="shared" ca="1" si="14"/>
        <v>0</v>
      </c>
      <c r="I58" s="129">
        <f t="shared" ca="1" si="14"/>
        <v>0</v>
      </c>
      <c r="J58" s="129">
        <f t="shared" ca="1" si="14"/>
        <v>0</v>
      </c>
      <c r="K58" s="129">
        <f t="shared" ca="1" si="14"/>
        <v>0</v>
      </c>
      <c r="L58" s="129">
        <f t="shared" ca="1" si="14"/>
        <v>0</v>
      </c>
      <c r="M58" s="129">
        <f t="shared" ca="1" si="14"/>
        <v>0</v>
      </c>
      <c r="N58" s="129">
        <f t="shared" ca="1" si="14"/>
        <v>0</v>
      </c>
      <c r="O58" s="129">
        <f t="shared" ca="1" si="14"/>
        <v>0</v>
      </c>
      <c r="P58" s="129">
        <f t="shared" ca="1" si="14"/>
        <v>0</v>
      </c>
      <c r="Q58" s="129">
        <f t="shared" ca="1" si="14"/>
        <v>0</v>
      </c>
      <c r="R58" s="129">
        <f t="shared" ca="1" si="14"/>
        <v>0</v>
      </c>
      <c r="S58" s="129">
        <f t="shared" ca="1" si="14"/>
        <v>0</v>
      </c>
      <c r="T58" s="129">
        <f t="shared" ca="1" si="14"/>
        <v>0</v>
      </c>
      <c r="U58" s="129">
        <f t="shared" ca="1" si="14"/>
        <v>0</v>
      </c>
      <c r="V58" s="129">
        <f t="shared" ca="1" si="14"/>
        <v>0</v>
      </c>
      <c r="W58" s="129">
        <f t="shared" ref="W58" ca="1" si="21">IF($AD58="YES",IF(OR($AB58="YES"),0,IF($B58&lt;=$B$4,INDIRECT($C58&amp;W$4&amp;$D58),"")),IF(AND(IFERROR(VLOOKUP($F58,$AE:$AE,1,FALSE),0)&gt;0,$G58&lt;&gt;"Average"),0,IF(OR($AB58="YES"),0,IF($B58&lt;=$B$4,INDIRECT($C58&amp;W$4&amp;$D58),""))))</f>
        <v>0</v>
      </c>
      <c r="Y58" s="128" t="str">
        <f t="shared" ca="1" si="15"/>
        <v>NO</v>
      </c>
      <c r="Z58" s="128">
        <f t="shared" ca="1" si="16"/>
        <v>0</v>
      </c>
      <c r="AA58" s="128" t="str">
        <f ca="1">IF(Z58=0,"",COUNTIF($Z$6:$Z58,1))</f>
        <v/>
      </c>
      <c r="AB58" s="128" t="str">
        <f t="shared" ca="1" si="17"/>
        <v>YES</v>
      </c>
      <c r="AC58" s="128" t="str">
        <f t="shared" ca="1" si="18"/>
        <v>NO</v>
      </c>
      <c r="AD58" s="128" t="str">
        <f t="shared" ca="1" si="19"/>
        <v>NO</v>
      </c>
      <c r="AE58" s="128" t="str">
        <f t="shared" ca="1" si="20"/>
        <v/>
      </c>
    </row>
    <row r="66" spans="5:23" x14ac:dyDescent="0.25">
      <c r="F66" s="134" t="s">
        <v>475</v>
      </c>
    </row>
    <row r="67" spans="5:23" x14ac:dyDescent="0.25">
      <c r="F67" s="129">
        <f t="shared" ref="F67:F68" si="22">F68-1</f>
        <v>2010</v>
      </c>
      <c r="H67" s="129">
        <f t="shared" ref="H67:W71" ca="1" si="23">SUMIFS(H$6:H$58,$F$6:$F$58,$F67,$G$6:$G$58,"&lt;&gt;Average",$Y$6:$Y$58,"NO")</f>
        <v>0</v>
      </c>
      <c r="I67" s="129">
        <f t="shared" ca="1" si="23"/>
        <v>0</v>
      </c>
      <c r="J67" s="129">
        <f t="shared" ca="1" si="23"/>
        <v>0</v>
      </c>
      <c r="K67" s="129">
        <f t="shared" ca="1" si="23"/>
        <v>0</v>
      </c>
      <c r="L67" s="129">
        <f t="shared" ca="1" si="23"/>
        <v>0</v>
      </c>
      <c r="M67" s="129">
        <f t="shared" ca="1" si="23"/>
        <v>0</v>
      </c>
      <c r="N67" s="129">
        <f t="shared" ca="1" si="23"/>
        <v>0</v>
      </c>
      <c r="O67" s="129">
        <f t="shared" ca="1" si="23"/>
        <v>0</v>
      </c>
      <c r="P67" s="129">
        <f t="shared" ca="1" si="23"/>
        <v>0</v>
      </c>
      <c r="Q67" s="129">
        <f t="shared" ca="1" si="23"/>
        <v>0</v>
      </c>
      <c r="R67" s="129">
        <f t="shared" ca="1" si="23"/>
        <v>0</v>
      </c>
      <c r="S67" s="129">
        <f t="shared" ca="1" si="23"/>
        <v>0</v>
      </c>
      <c r="T67" s="129">
        <f t="shared" ca="1" si="23"/>
        <v>0</v>
      </c>
      <c r="U67" s="129">
        <f t="shared" ca="1" si="23"/>
        <v>0</v>
      </c>
      <c r="V67" s="129">
        <f t="shared" ca="1" si="23"/>
        <v>0</v>
      </c>
      <c r="W67" s="129">
        <f t="shared" ca="1" si="23"/>
        <v>0</v>
      </c>
    </row>
    <row r="68" spans="5:23" x14ac:dyDescent="0.25">
      <c r="F68" s="129">
        <f t="shared" si="22"/>
        <v>2011</v>
      </c>
      <c r="H68" s="129">
        <f t="shared" ca="1" si="23"/>
        <v>6.7000000000000004E-2</v>
      </c>
      <c r="I68" s="129">
        <f t="shared" ca="1" si="23"/>
        <v>0.222</v>
      </c>
      <c r="J68" s="129">
        <f t="shared" ca="1" si="23"/>
        <v>0.3</v>
      </c>
      <c r="K68" s="129">
        <f t="shared" ca="1" si="23"/>
        <v>0.22</v>
      </c>
      <c r="L68" s="129">
        <f t="shared" ca="1" si="23"/>
        <v>0.28100000000000003</v>
      </c>
      <c r="M68" s="129">
        <f t="shared" ca="1" si="23"/>
        <v>0.39</v>
      </c>
      <c r="N68" s="129">
        <f t="shared" ca="1" si="23"/>
        <v>0.67200000000000004</v>
      </c>
      <c r="O68" s="129">
        <f t="shared" ca="1" si="23"/>
        <v>0.17100000000000001</v>
      </c>
      <c r="P68" s="129">
        <f t="shared" ca="1" si="23"/>
        <v>6</v>
      </c>
      <c r="Q68" s="129">
        <f t="shared" ca="1" si="23"/>
        <v>0.247</v>
      </c>
      <c r="R68" s="129">
        <f t="shared" ca="1" si="23"/>
        <v>1.5</v>
      </c>
      <c r="S68" s="129">
        <f t="shared" ca="1" si="23"/>
        <v>0.7</v>
      </c>
      <c r="T68" s="129">
        <f t="shared" ca="1" si="23"/>
        <v>13</v>
      </c>
      <c r="U68" s="129">
        <f t="shared" ca="1" si="23"/>
        <v>-2.1</v>
      </c>
      <c r="V68" s="129">
        <f t="shared" ca="1" si="23"/>
        <v>0.29599999999999999</v>
      </c>
      <c r="W68" s="129">
        <f t="shared" ca="1" si="23"/>
        <v>87</v>
      </c>
    </row>
    <row r="69" spans="5:23" x14ac:dyDescent="0.25">
      <c r="F69" s="129">
        <f>F70-1</f>
        <v>2012</v>
      </c>
      <c r="H69" s="129">
        <f t="shared" ca="1" si="23"/>
        <v>0.105</v>
      </c>
      <c r="I69" s="129">
        <f t="shared" ca="1" si="23"/>
        <v>0.218</v>
      </c>
      <c r="J69" s="129">
        <f t="shared" ca="1" si="23"/>
        <v>0.48</v>
      </c>
      <c r="K69" s="129">
        <f t="shared" ca="1" si="23"/>
        <v>0.32600000000000001</v>
      </c>
      <c r="L69" s="129">
        <f t="shared" ca="1" si="23"/>
        <v>0.39900000000000002</v>
      </c>
      <c r="M69" s="129">
        <f t="shared" ca="1" si="23"/>
        <v>0.56399999999999995</v>
      </c>
      <c r="N69" s="129">
        <f t="shared" ca="1" si="23"/>
        <v>0.96299999999999997</v>
      </c>
      <c r="O69" s="129">
        <f t="shared" ca="1" si="23"/>
        <v>0.23799999999999999</v>
      </c>
      <c r="P69" s="129">
        <f t="shared" ca="1" si="23"/>
        <v>8.6</v>
      </c>
      <c r="Q69" s="129">
        <f t="shared" ca="1" si="23"/>
        <v>0.38300000000000001</v>
      </c>
      <c r="R69" s="129">
        <f t="shared" ca="1" si="23"/>
        <v>5</v>
      </c>
      <c r="S69" s="129">
        <f t="shared" ca="1" si="23"/>
        <v>7</v>
      </c>
      <c r="T69" s="129">
        <f t="shared" ca="1" si="23"/>
        <v>121</v>
      </c>
      <c r="U69" s="129">
        <f t="shared" ca="1" si="23"/>
        <v>48.2</v>
      </c>
      <c r="V69" s="129">
        <f t="shared" ca="1" si="23"/>
        <v>0.40899999999999997</v>
      </c>
      <c r="W69" s="129">
        <f t="shared" ca="1" si="23"/>
        <v>167</v>
      </c>
    </row>
    <row r="70" spans="5:23" x14ac:dyDescent="0.25">
      <c r="F70" s="129">
        <f>F71-1</f>
        <v>2013</v>
      </c>
      <c r="H70" s="129">
        <f t="shared" ca="1" si="23"/>
        <v>0.154</v>
      </c>
      <c r="I70" s="129">
        <f t="shared" ca="1" si="23"/>
        <v>0.19</v>
      </c>
      <c r="J70" s="129">
        <f t="shared" ca="1" si="23"/>
        <v>0.81</v>
      </c>
      <c r="K70" s="129">
        <f t="shared" ca="1" si="23"/>
        <v>0.32300000000000001</v>
      </c>
      <c r="L70" s="129">
        <f t="shared" ca="1" si="23"/>
        <v>0.432</v>
      </c>
      <c r="M70" s="129">
        <f t="shared" ca="1" si="23"/>
        <v>0.55700000000000005</v>
      </c>
      <c r="N70" s="129">
        <f t="shared" ca="1" si="23"/>
        <v>0.98799999999999999</v>
      </c>
      <c r="O70" s="129">
        <f t="shared" ca="1" si="23"/>
        <v>0.23400000000000001</v>
      </c>
      <c r="P70" s="129">
        <f t="shared" ca="1" si="23"/>
        <v>6.8</v>
      </c>
      <c r="Q70" s="129">
        <f t="shared" ca="1" si="23"/>
        <v>0.376</v>
      </c>
      <c r="R70" s="129">
        <f t="shared" ca="1" si="23"/>
        <v>5</v>
      </c>
      <c r="S70" s="129">
        <f t="shared" ca="1" si="23"/>
        <v>3.1</v>
      </c>
      <c r="T70" s="129">
        <f t="shared" ca="1" si="23"/>
        <v>140</v>
      </c>
      <c r="U70" s="129">
        <f t="shared" ca="1" si="23"/>
        <v>61.1</v>
      </c>
      <c r="V70" s="129">
        <f t="shared" ca="1" si="23"/>
        <v>0.42299999999999999</v>
      </c>
      <c r="W70" s="129">
        <f t="shared" ca="1" si="23"/>
        <v>176</v>
      </c>
    </row>
    <row r="71" spans="5:23" x14ac:dyDescent="0.25">
      <c r="F71" s="129">
        <f>MLBSeason-1</f>
        <v>2014</v>
      </c>
      <c r="H71" s="129">
        <f t="shared" ca="1" si="23"/>
        <v>0.11799999999999999</v>
      </c>
      <c r="I71" s="129">
        <f t="shared" ca="1" si="23"/>
        <v>0.26100000000000001</v>
      </c>
      <c r="J71" s="129">
        <f t="shared" ca="1" si="23"/>
        <v>0.45</v>
      </c>
      <c r="K71" s="129">
        <f t="shared" ca="1" si="23"/>
        <v>0.28699999999999998</v>
      </c>
      <c r="L71" s="129">
        <f t="shared" ca="1" si="23"/>
        <v>0.377</v>
      </c>
      <c r="M71" s="129">
        <f t="shared" ca="1" si="23"/>
        <v>0.56100000000000005</v>
      </c>
      <c r="N71" s="129">
        <f t="shared" ca="1" si="23"/>
        <v>0.93899999999999995</v>
      </c>
      <c r="O71" s="129">
        <f t="shared" ca="1" si="23"/>
        <v>0.27400000000000002</v>
      </c>
      <c r="P71" s="129">
        <f t="shared" ca="1" si="23"/>
        <v>7</v>
      </c>
      <c r="Q71" s="129">
        <f t="shared" ca="1" si="23"/>
        <v>0.34899999999999998</v>
      </c>
      <c r="R71" s="129">
        <f t="shared" ca="1" si="23"/>
        <v>3</v>
      </c>
      <c r="S71" s="129">
        <f t="shared" ca="1" si="23"/>
        <v>1.8</v>
      </c>
      <c r="T71" s="129">
        <f t="shared" ca="1" si="23"/>
        <v>126</v>
      </c>
      <c r="U71" s="129">
        <f t="shared" ca="1" si="23"/>
        <v>49.9</v>
      </c>
      <c r="V71" s="129">
        <f t="shared" ca="1" si="23"/>
        <v>0.40200000000000002</v>
      </c>
      <c r="W71" s="129">
        <f t="shared" ca="1" si="23"/>
        <v>167</v>
      </c>
    </row>
    <row r="72" spans="5:23" x14ac:dyDescent="0.25">
      <c r="F72" s="135">
        <f>MLBSeason-1</f>
        <v>2014</v>
      </c>
      <c r="G72" s="135" t="s">
        <v>459</v>
      </c>
      <c r="H72" s="135">
        <f ca="1">SUMIFS(H$6:H$58,$F$6:$F$58,$F72,$G$6:$G$58,"Average")</f>
        <v>7.5999999999999998E-2</v>
      </c>
      <c r="I72" s="135">
        <f t="shared" ref="I72:W72" ca="1" si="24">SUMIFS(I$6:I$58,$F$6:$F$58,$F72,$G$6:$G$58,"Average")</f>
        <v>0.20399999999999999</v>
      </c>
      <c r="J72" s="135">
        <f t="shared" ca="1" si="24"/>
        <v>0.37</v>
      </c>
      <c r="K72" s="135">
        <f t="shared" ca="1" si="24"/>
        <v>0.251</v>
      </c>
      <c r="L72" s="135">
        <f t="shared" ca="1" si="24"/>
        <v>0.314</v>
      </c>
      <c r="M72" s="135">
        <f t="shared" ca="1" si="24"/>
        <v>0.38600000000000001</v>
      </c>
      <c r="N72" s="135">
        <f t="shared" ca="1" si="24"/>
        <v>0.7</v>
      </c>
      <c r="O72" s="135">
        <f t="shared" ca="1" si="24"/>
        <v>0.13500000000000001</v>
      </c>
      <c r="P72" s="135">
        <f t="shared" ca="1" si="24"/>
        <v>5</v>
      </c>
      <c r="Q72" s="135">
        <f t="shared" ca="1" si="24"/>
        <v>0.29899999999999999</v>
      </c>
      <c r="R72" s="135">
        <f t="shared" ca="1" si="24"/>
        <v>0</v>
      </c>
      <c r="S72" s="135">
        <f t="shared" ca="1" si="24"/>
        <v>0</v>
      </c>
      <c r="T72" s="135">
        <f t="shared" ca="1" si="24"/>
        <v>0</v>
      </c>
      <c r="U72" s="135">
        <f t="shared" ca="1" si="24"/>
        <v>0</v>
      </c>
      <c r="V72" s="135">
        <f t="shared" ca="1" si="24"/>
        <v>0.31</v>
      </c>
      <c r="W72" s="135">
        <f t="shared" ca="1" si="24"/>
        <v>0</v>
      </c>
    </row>
    <row r="73" spans="5:23" x14ac:dyDescent="0.25">
      <c r="F73" s="136">
        <f>MLBSeason</f>
        <v>2015</v>
      </c>
      <c r="G73" s="136" t="s">
        <v>103</v>
      </c>
      <c r="H73" s="136">
        <f ca="1">SUMIFS(H$6:H$58,$F$6:$F$58,$F73,$G$6:$G$58,"Steamer")</f>
        <v>0.128</v>
      </c>
      <c r="I73" s="136">
        <f t="shared" ref="I73:W73" ca="1" si="25">SUMIFS(I$6:I$58,$F$6:$F$58,$F73,$G$6:$G$58,"Steamer")</f>
        <v>0.215</v>
      </c>
      <c r="J73" s="136">
        <f t="shared" ca="1" si="25"/>
        <v>0.59</v>
      </c>
      <c r="K73" s="136">
        <f t="shared" ca="1" si="25"/>
        <v>0.29699999999999999</v>
      </c>
      <c r="L73" s="136">
        <f t="shared" ca="1" si="25"/>
        <v>0.39300000000000002</v>
      </c>
      <c r="M73" s="136">
        <f t="shared" ca="1" si="25"/>
        <v>0.53700000000000003</v>
      </c>
      <c r="N73" s="136">
        <f t="shared" ca="1" si="25"/>
        <v>0.93</v>
      </c>
      <c r="O73" s="136">
        <f t="shared" ca="1" si="25"/>
        <v>0.24</v>
      </c>
      <c r="P73" s="136">
        <f t="shared" ca="1" si="25"/>
        <v>6</v>
      </c>
      <c r="Q73" s="136">
        <f t="shared" ca="1" si="25"/>
        <v>0.34699999999999998</v>
      </c>
      <c r="R73" s="136">
        <f t="shared" ca="1" si="25"/>
        <v>2.8</v>
      </c>
      <c r="S73" s="136">
        <f t="shared" ca="1" si="25"/>
        <v>0.4</v>
      </c>
      <c r="T73" s="136">
        <f t="shared" ca="1" si="25"/>
        <v>121</v>
      </c>
      <c r="U73" s="136">
        <f t="shared" ca="1" si="25"/>
        <v>48</v>
      </c>
      <c r="V73" s="136">
        <f t="shared" ca="1" si="25"/>
        <v>0.40300000000000002</v>
      </c>
      <c r="W73" s="136">
        <f t="shared" ca="1" si="25"/>
        <v>167</v>
      </c>
    </row>
    <row r="75" spans="5:23" x14ac:dyDescent="0.25">
      <c r="E75" s="129" t="s">
        <v>479</v>
      </c>
      <c r="F75" s="134" t="s">
        <v>476</v>
      </c>
    </row>
    <row r="76" spans="5:23" x14ac:dyDescent="0.25">
      <c r="E76" s="129">
        <v>1</v>
      </c>
      <c r="F76" s="129">
        <f t="shared" ref="F76:F85" ca="1" si="26">IFERROR(INDEX($F$6:$W$58,MATCH($E76,$AA$6:$AA$58,0),F$3),"")</f>
        <v>2012</v>
      </c>
      <c r="G76" s="129" t="str">
        <f t="shared" ref="G76:G85" ca="1" si="27">IFERROR(F76&amp;" "&amp;INDEX($F$6:$W$58,MATCH($E76,$AA$6:$AA$58,0),G$3),"")</f>
        <v>2012 Angels (AAA)</v>
      </c>
      <c r="H76" s="129">
        <f t="shared" ref="H76:W85" ca="1" si="28">IFERROR(INDEX($F$6:$W$58,MATCH($E76,$AA$6:$AA$58,0),H$3),"")</f>
        <v>0.11799999999999999</v>
      </c>
      <c r="I76" s="129">
        <f t="shared" ca="1" si="28"/>
        <v>0.17199999999999999</v>
      </c>
      <c r="J76" s="129">
        <f t="shared" ca="1" si="28"/>
        <v>0.69</v>
      </c>
      <c r="K76" s="129">
        <f t="shared" ca="1" si="28"/>
        <v>0.40300000000000002</v>
      </c>
      <c r="L76" s="129">
        <f t="shared" ca="1" si="28"/>
        <v>0.46700000000000003</v>
      </c>
      <c r="M76" s="129">
        <f t="shared" ca="1" si="28"/>
        <v>0.623</v>
      </c>
      <c r="N76" s="129">
        <f t="shared" ca="1" si="28"/>
        <v>1.091</v>
      </c>
      <c r="O76" s="129">
        <f t="shared" ca="1" si="28"/>
        <v>0.221</v>
      </c>
      <c r="P76" s="129">
        <f t="shared" ca="1" si="28"/>
        <v>8.6</v>
      </c>
      <c r="Q76" s="129">
        <f t="shared" ca="1" si="28"/>
        <v>0.47599999999999998</v>
      </c>
      <c r="R76" s="129">
        <f t="shared" ca="1" si="28"/>
        <v>0</v>
      </c>
      <c r="S76" s="129">
        <f t="shared" ca="1" si="28"/>
        <v>0.7</v>
      </c>
      <c r="T76" s="129">
        <f t="shared" ca="1" si="28"/>
        <v>22</v>
      </c>
      <c r="U76" s="129">
        <f t="shared" ca="1" si="28"/>
        <v>9.8000000000000007</v>
      </c>
      <c r="V76" s="129">
        <f t="shared" ca="1" si="28"/>
        <v>0.46400000000000002</v>
      </c>
      <c r="W76" s="129">
        <f t="shared" ca="1" si="28"/>
        <v>179</v>
      </c>
    </row>
    <row r="77" spans="5:23" x14ac:dyDescent="0.25">
      <c r="E77" s="129">
        <v>2</v>
      </c>
      <c r="F77" s="129" t="str">
        <f t="shared" ca="1" si="26"/>
        <v/>
      </c>
      <c r="G77" s="129" t="str">
        <f t="shared" ca="1" si="27"/>
        <v/>
      </c>
      <c r="H77" s="129" t="str">
        <f t="shared" ca="1" si="28"/>
        <v/>
      </c>
      <c r="I77" s="129" t="str">
        <f t="shared" ca="1" si="28"/>
        <v/>
      </c>
      <c r="J77" s="129" t="str">
        <f t="shared" ca="1" si="28"/>
        <v/>
      </c>
      <c r="K77" s="129" t="str">
        <f t="shared" ca="1" si="28"/>
        <v/>
      </c>
      <c r="L77" s="129" t="str">
        <f t="shared" ca="1" si="28"/>
        <v/>
      </c>
      <c r="M77" s="129" t="str">
        <f t="shared" ca="1" si="28"/>
        <v/>
      </c>
      <c r="N77" s="129" t="str">
        <f t="shared" ca="1" si="28"/>
        <v/>
      </c>
      <c r="O77" s="129" t="str">
        <f t="shared" ca="1" si="28"/>
        <v/>
      </c>
      <c r="P77" s="129" t="str">
        <f t="shared" ca="1" si="28"/>
        <v/>
      </c>
      <c r="Q77" s="129" t="str">
        <f t="shared" ca="1" si="28"/>
        <v/>
      </c>
      <c r="R77" s="129" t="str">
        <f t="shared" ca="1" si="28"/>
        <v/>
      </c>
      <c r="S77" s="129" t="str">
        <f t="shared" ca="1" si="28"/>
        <v/>
      </c>
      <c r="T77" s="129" t="str">
        <f t="shared" ca="1" si="28"/>
        <v/>
      </c>
      <c r="U77" s="129" t="str">
        <f t="shared" ca="1" si="28"/>
        <v/>
      </c>
      <c r="V77" s="129" t="str">
        <f t="shared" ca="1" si="28"/>
        <v/>
      </c>
      <c r="W77" s="129" t="str">
        <f t="shared" ca="1" si="28"/>
        <v/>
      </c>
    </row>
    <row r="78" spans="5:23" x14ac:dyDescent="0.25">
      <c r="E78" s="129">
        <v>3</v>
      </c>
      <c r="F78" s="129" t="str">
        <f t="shared" ca="1" si="26"/>
        <v/>
      </c>
      <c r="G78" s="129" t="str">
        <f t="shared" ca="1" si="27"/>
        <v/>
      </c>
      <c r="H78" s="129" t="str">
        <f t="shared" ca="1" si="28"/>
        <v/>
      </c>
      <c r="I78" s="129" t="str">
        <f t="shared" ca="1" si="28"/>
        <v/>
      </c>
      <c r="J78" s="129" t="str">
        <f t="shared" ca="1" si="28"/>
        <v/>
      </c>
      <c r="K78" s="129" t="str">
        <f t="shared" ca="1" si="28"/>
        <v/>
      </c>
      <c r="L78" s="129" t="str">
        <f t="shared" ca="1" si="28"/>
        <v/>
      </c>
      <c r="M78" s="129" t="str">
        <f t="shared" ca="1" si="28"/>
        <v/>
      </c>
      <c r="N78" s="129" t="str">
        <f t="shared" ca="1" si="28"/>
        <v/>
      </c>
      <c r="O78" s="129" t="str">
        <f t="shared" ca="1" si="28"/>
        <v/>
      </c>
      <c r="P78" s="129" t="str">
        <f t="shared" ca="1" si="28"/>
        <v/>
      </c>
      <c r="Q78" s="129" t="str">
        <f t="shared" ca="1" si="28"/>
        <v/>
      </c>
      <c r="R78" s="129" t="str">
        <f t="shared" ca="1" si="28"/>
        <v/>
      </c>
      <c r="S78" s="129" t="str">
        <f t="shared" ca="1" si="28"/>
        <v/>
      </c>
      <c r="T78" s="129" t="str">
        <f t="shared" ca="1" si="28"/>
        <v/>
      </c>
      <c r="U78" s="129" t="str">
        <f t="shared" ca="1" si="28"/>
        <v/>
      </c>
      <c r="V78" s="129" t="str">
        <f t="shared" ca="1" si="28"/>
        <v/>
      </c>
      <c r="W78" s="129" t="str">
        <f t="shared" ca="1" si="28"/>
        <v/>
      </c>
    </row>
    <row r="79" spans="5:23" x14ac:dyDescent="0.25">
      <c r="E79" s="129">
        <v>4</v>
      </c>
      <c r="F79" s="129" t="str">
        <f t="shared" ca="1" si="26"/>
        <v/>
      </c>
      <c r="G79" s="129" t="str">
        <f t="shared" ca="1" si="27"/>
        <v/>
      </c>
      <c r="H79" s="129" t="str">
        <f t="shared" ca="1" si="28"/>
        <v/>
      </c>
      <c r="I79" s="129" t="str">
        <f t="shared" ca="1" si="28"/>
        <v/>
      </c>
      <c r="J79" s="129" t="str">
        <f t="shared" ca="1" si="28"/>
        <v/>
      </c>
      <c r="K79" s="129" t="str">
        <f t="shared" ca="1" si="28"/>
        <v/>
      </c>
      <c r="L79" s="129" t="str">
        <f t="shared" ca="1" si="28"/>
        <v/>
      </c>
      <c r="M79" s="129" t="str">
        <f t="shared" ca="1" si="28"/>
        <v/>
      </c>
      <c r="N79" s="129" t="str">
        <f t="shared" ca="1" si="28"/>
        <v/>
      </c>
      <c r="O79" s="129" t="str">
        <f t="shared" ca="1" si="28"/>
        <v/>
      </c>
      <c r="P79" s="129" t="str">
        <f t="shared" ca="1" si="28"/>
        <v/>
      </c>
      <c r="Q79" s="129" t="str">
        <f t="shared" ca="1" si="28"/>
        <v/>
      </c>
      <c r="R79" s="129" t="str">
        <f t="shared" ca="1" si="28"/>
        <v/>
      </c>
      <c r="S79" s="129" t="str">
        <f t="shared" ca="1" si="28"/>
        <v/>
      </c>
      <c r="T79" s="129" t="str">
        <f t="shared" ca="1" si="28"/>
        <v/>
      </c>
      <c r="U79" s="129" t="str">
        <f t="shared" ca="1" si="28"/>
        <v/>
      </c>
      <c r="V79" s="129" t="str">
        <f t="shared" ca="1" si="28"/>
        <v/>
      </c>
      <c r="W79" s="129" t="str">
        <f t="shared" ca="1" si="28"/>
        <v/>
      </c>
    </row>
    <row r="80" spans="5:23" x14ac:dyDescent="0.25">
      <c r="E80" s="129">
        <v>5</v>
      </c>
      <c r="F80" s="129" t="str">
        <f t="shared" ca="1" si="26"/>
        <v/>
      </c>
      <c r="G80" s="129" t="str">
        <f t="shared" ca="1" si="27"/>
        <v/>
      </c>
      <c r="H80" s="129" t="str">
        <f t="shared" ca="1" si="28"/>
        <v/>
      </c>
      <c r="I80" s="129" t="str">
        <f t="shared" ca="1" si="28"/>
        <v/>
      </c>
      <c r="J80" s="129" t="str">
        <f t="shared" ca="1" si="28"/>
        <v/>
      </c>
      <c r="K80" s="129" t="str">
        <f t="shared" ca="1" si="28"/>
        <v/>
      </c>
      <c r="L80" s="129" t="str">
        <f t="shared" ca="1" si="28"/>
        <v/>
      </c>
      <c r="M80" s="129" t="str">
        <f t="shared" ca="1" si="28"/>
        <v/>
      </c>
      <c r="N80" s="129" t="str">
        <f t="shared" ca="1" si="28"/>
        <v/>
      </c>
      <c r="O80" s="129" t="str">
        <f t="shared" ca="1" si="28"/>
        <v/>
      </c>
      <c r="P80" s="129" t="str">
        <f t="shared" ca="1" si="28"/>
        <v/>
      </c>
      <c r="Q80" s="129" t="str">
        <f t="shared" ca="1" si="28"/>
        <v/>
      </c>
      <c r="R80" s="129" t="str">
        <f t="shared" ca="1" si="28"/>
        <v/>
      </c>
      <c r="S80" s="129" t="str">
        <f t="shared" ca="1" si="28"/>
        <v/>
      </c>
      <c r="T80" s="129" t="str">
        <f t="shared" ca="1" si="28"/>
        <v/>
      </c>
      <c r="U80" s="129" t="str">
        <f t="shared" ca="1" si="28"/>
        <v/>
      </c>
      <c r="V80" s="129" t="str">
        <f t="shared" ca="1" si="28"/>
        <v/>
      </c>
      <c r="W80" s="129" t="str">
        <f t="shared" ca="1" si="28"/>
        <v/>
      </c>
    </row>
    <row r="81" spans="5:23" x14ac:dyDescent="0.25">
      <c r="E81" s="129">
        <v>6</v>
      </c>
      <c r="F81" s="129" t="str">
        <f t="shared" ca="1" si="26"/>
        <v/>
      </c>
      <c r="G81" s="129" t="str">
        <f t="shared" ca="1" si="27"/>
        <v/>
      </c>
      <c r="H81" s="129" t="str">
        <f t="shared" ca="1" si="28"/>
        <v/>
      </c>
      <c r="I81" s="129" t="str">
        <f t="shared" ca="1" si="28"/>
        <v/>
      </c>
      <c r="J81" s="129" t="str">
        <f t="shared" ca="1" si="28"/>
        <v/>
      </c>
      <c r="K81" s="129" t="str">
        <f t="shared" ca="1" si="28"/>
        <v/>
      </c>
      <c r="L81" s="129" t="str">
        <f t="shared" ca="1" si="28"/>
        <v/>
      </c>
      <c r="M81" s="129" t="str">
        <f t="shared" ca="1" si="28"/>
        <v/>
      </c>
      <c r="N81" s="129" t="str">
        <f t="shared" ca="1" si="28"/>
        <v/>
      </c>
      <c r="O81" s="129" t="str">
        <f t="shared" ca="1" si="28"/>
        <v/>
      </c>
      <c r="P81" s="129" t="str">
        <f t="shared" ca="1" si="28"/>
        <v/>
      </c>
      <c r="Q81" s="129" t="str">
        <f t="shared" ca="1" si="28"/>
        <v/>
      </c>
      <c r="R81" s="129" t="str">
        <f t="shared" ca="1" si="28"/>
        <v/>
      </c>
      <c r="S81" s="129" t="str">
        <f t="shared" ca="1" si="28"/>
        <v/>
      </c>
      <c r="T81" s="129" t="str">
        <f t="shared" ca="1" si="28"/>
        <v/>
      </c>
      <c r="U81" s="129" t="str">
        <f t="shared" ca="1" si="28"/>
        <v/>
      </c>
      <c r="V81" s="129" t="str">
        <f t="shared" ca="1" si="28"/>
        <v/>
      </c>
      <c r="W81" s="129" t="str">
        <f t="shared" ca="1" si="28"/>
        <v/>
      </c>
    </row>
    <row r="82" spans="5:23" x14ac:dyDescent="0.25">
      <c r="E82" s="129">
        <v>7</v>
      </c>
      <c r="F82" s="129" t="str">
        <f t="shared" ca="1" si="26"/>
        <v/>
      </c>
      <c r="G82" s="129" t="str">
        <f t="shared" ca="1" si="27"/>
        <v/>
      </c>
      <c r="H82" s="129" t="str">
        <f t="shared" ca="1" si="28"/>
        <v/>
      </c>
      <c r="I82" s="129" t="str">
        <f t="shared" ca="1" si="28"/>
        <v/>
      </c>
      <c r="J82" s="129" t="str">
        <f t="shared" ca="1" si="28"/>
        <v/>
      </c>
      <c r="K82" s="129" t="str">
        <f t="shared" ca="1" si="28"/>
        <v/>
      </c>
      <c r="L82" s="129" t="str">
        <f t="shared" ca="1" si="28"/>
        <v/>
      </c>
      <c r="M82" s="129" t="str">
        <f t="shared" ca="1" si="28"/>
        <v/>
      </c>
      <c r="N82" s="129" t="str">
        <f t="shared" ca="1" si="28"/>
        <v/>
      </c>
      <c r="O82" s="129" t="str">
        <f t="shared" ca="1" si="28"/>
        <v/>
      </c>
      <c r="P82" s="129" t="str">
        <f t="shared" ca="1" si="28"/>
        <v/>
      </c>
      <c r="Q82" s="129" t="str">
        <f t="shared" ca="1" si="28"/>
        <v/>
      </c>
      <c r="R82" s="129" t="str">
        <f t="shared" ca="1" si="28"/>
        <v/>
      </c>
      <c r="S82" s="129" t="str">
        <f t="shared" ca="1" si="28"/>
        <v/>
      </c>
      <c r="T82" s="129" t="str">
        <f t="shared" ca="1" si="28"/>
        <v/>
      </c>
      <c r="U82" s="129" t="str">
        <f t="shared" ca="1" si="28"/>
        <v/>
      </c>
      <c r="V82" s="129" t="str">
        <f t="shared" ca="1" si="28"/>
        <v/>
      </c>
      <c r="W82" s="129" t="str">
        <f t="shared" ca="1" si="28"/>
        <v/>
      </c>
    </row>
    <row r="83" spans="5:23" x14ac:dyDescent="0.25">
      <c r="E83" s="129">
        <v>8</v>
      </c>
      <c r="F83" s="129" t="str">
        <f t="shared" ca="1" si="26"/>
        <v/>
      </c>
      <c r="G83" s="129" t="str">
        <f t="shared" ca="1" si="27"/>
        <v/>
      </c>
      <c r="H83" s="129" t="str">
        <f t="shared" ca="1" si="28"/>
        <v/>
      </c>
      <c r="I83" s="129" t="str">
        <f t="shared" ca="1" si="28"/>
        <v/>
      </c>
      <c r="J83" s="129" t="str">
        <f t="shared" ca="1" si="28"/>
        <v/>
      </c>
      <c r="K83" s="129" t="str">
        <f t="shared" ca="1" si="28"/>
        <v/>
      </c>
      <c r="L83" s="129" t="str">
        <f t="shared" ca="1" si="28"/>
        <v/>
      </c>
      <c r="M83" s="129" t="str">
        <f t="shared" ca="1" si="28"/>
        <v/>
      </c>
      <c r="N83" s="129" t="str">
        <f t="shared" ca="1" si="28"/>
        <v/>
      </c>
      <c r="O83" s="129" t="str">
        <f t="shared" ca="1" si="28"/>
        <v/>
      </c>
      <c r="P83" s="129" t="str">
        <f t="shared" ca="1" si="28"/>
        <v/>
      </c>
      <c r="Q83" s="129" t="str">
        <f t="shared" ca="1" si="28"/>
        <v/>
      </c>
      <c r="R83" s="129" t="str">
        <f t="shared" ca="1" si="28"/>
        <v/>
      </c>
      <c r="S83" s="129" t="str">
        <f t="shared" ca="1" si="28"/>
        <v/>
      </c>
      <c r="T83" s="129" t="str">
        <f t="shared" ca="1" si="28"/>
        <v/>
      </c>
      <c r="U83" s="129" t="str">
        <f t="shared" ca="1" si="28"/>
        <v/>
      </c>
      <c r="V83" s="129" t="str">
        <f t="shared" ca="1" si="28"/>
        <v/>
      </c>
      <c r="W83" s="129" t="str">
        <f t="shared" ca="1" si="28"/>
        <v/>
      </c>
    </row>
    <row r="84" spans="5:23" x14ac:dyDescent="0.25">
      <c r="E84" s="129">
        <v>9</v>
      </c>
      <c r="F84" s="129" t="str">
        <f t="shared" ca="1" si="26"/>
        <v/>
      </c>
      <c r="G84" s="129" t="str">
        <f t="shared" ca="1" si="27"/>
        <v/>
      </c>
      <c r="H84" s="129" t="str">
        <f t="shared" ca="1" si="28"/>
        <v/>
      </c>
      <c r="I84" s="129" t="str">
        <f t="shared" ca="1" si="28"/>
        <v/>
      </c>
      <c r="J84" s="129" t="str">
        <f t="shared" ca="1" si="28"/>
        <v/>
      </c>
      <c r="K84" s="129" t="str">
        <f t="shared" ca="1" si="28"/>
        <v/>
      </c>
      <c r="L84" s="129" t="str">
        <f t="shared" ca="1" si="28"/>
        <v/>
      </c>
      <c r="M84" s="129" t="str">
        <f t="shared" ca="1" si="28"/>
        <v/>
      </c>
      <c r="N84" s="129" t="str">
        <f t="shared" ca="1" si="28"/>
        <v/>
      </c>
      <c r="O84" s="129" t="str">
        <f t="shared" ca="1" si="28"/>
        <v/>
      </c>
      <c r="P84" s="129" t="str">
        <f t="shared" ca="1" si="28"/>
        <v/>
      </c>
      <c r="Q84" s="129" t="str">
        <f t="shared" ca="1" si="28"/>
        <v/>
      </c>
      <c r="R84" s="129" t="str">
        <f t="shared" ca="1" si="28"/>
        <v/>
      </c>
      <c r="S84" s="129" t="str">
        <f t="shared" ca="1" si="28"/>
        <v/>
      </c>
      <c r="T84" s="129" t="str">
        <f t="shared" ca="1" si="28"/>
        <v/>
      </c>
      <c r="U84" s="129" t="str">
        <f t="shared" ca="1" si="28"/>
        <v/>
      </c>
      <c r="V84" s="129" t="str">
        <f t="shared" ca="1" si="28"/>
        <v/>
      </c>
      <c r="W84" s="129" t="str">
        <f t="shared" ca="1" si="28"/>
        <v/>
      </c>
    </row>
    <row r="85" spans="5:23" x14ac:dyDescent="0.25">
      <c r="E85" s="129">
        <v>10</v>
      </c>
      <c r="F85" s="129" t="str">
        <f t="shared" ca="1" si="26"/>
        <v/>
      </c>
      <c r="G85" s="129" t="str">
        <f t="shared" ca="1" si="27"/>
        <v/>
      </c>
      <c r="H85" s="129" t="str">
        <f t="shared" ca="1" si="28"/>
        <v/>
      </c>
      <c r="I85" s="129" t="str">
        <f t="shared" ca="1" si="28"/>
        <v/>
      </c>
      <c r="J85" s="129" t="str">
        <f t="shared" ca="1" si="28"/>
        <v/>
      </c>
      <c r="K85" s="129" t="str">
        <f t="shared" ca="1" si="28"/>
        <v/>
      </c>
      <c r="L85" s="129" t="str">
        <f t="shared" ca="1" si="28"/>
        <v/>
      </c>
      <c r="M85" s="129" t="str">
        <f t="shared" ca="1" si="28"/>
        <v/>
      </c>
      <c r="N85" s="129" t="str">
        <f t="shared" ca="1" si="28"/>
        <v/>
      </c>
      <c r="O85" s="129" t="str">
        <f t="shared" ca="1" si="28"/>
        <v/>
      </c>
      <c r="P85" s="129" t="str">
        <f t="shared" ca="1" si="28"/>
        <v/>
      </c>
      <c r="Q85" s="129" t="str">
        <f t="shared" ca="1" si="28"/>
        <v/>
      </c>
      <c r="R85" s="129" t="str">
        <f t="shared" ca="1" si="28"/>
        <v/>
      </c>
      <c r="S85" s="129" t="str">
        <f t="shared" ca="1" si="28"/>
        <v/>
      </c>
      <c r="T85" s="129" t="str">
        <f t="shared" ca="1" si="28"/>
        <v/>
      </c>
      <c r="U85" s="129" t="str">
        <f t="shared" ca="1" si="28"/>
        <v/>
      </c>
      <c r="V85" s="129" t="str">
        <f t="shared" ca="1" si="28"/>
        <v/>
      </c>
      <c r="W85" s="129" t="str">
        <f t="shared" ca="1" si="28"/>
        <v/>
      </c>
    </row>
  </sheetData>
  <sheetProtection algorithmName="SHA-512" hashValue="MIuh1EOxYq4I/U1yyxBxiwCbPm5R/OfuTb96CMRD2Bl2I+9icDglZB7JuugqcQWQPH7l+PKRUKypOV0fvv177g==" saltValue="6SQo8ze6c9HmU+u73fjzHA==" spinCount="100000" sheet="1" objects="1" scenarios="1"/>
  <mergeCells count="5">
    <mergeCell ref="Y3:Y4"/>
    <mergeCell ref="AB3:AB4"/>
    <mergeCell ref="AC3:AC4"/>
    <mergeCell ref="AD3:AD4"/>
    <mergeCell ref="AE3:AE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1189B7"/>
  </sheetPr>
  <dimension ref="A1:U74"/>
  <sheetViews>
    <sheetView zoomScale="80" zoomScaleNormal="80" workbookViewId="0">
      <pane ySplit="5" topLeftCell="A48" activePane="bottomLeft" state="frozen"/>
      <selection activeCell="A143" sqref="A143"/>
      <selection pane="bottomLeft" sqref="A1:XFD1048576"/>
    </sheetView>
  </sheetViews>
  <sheetFormatPr defaultRowHeight="15" customHeight="1" x14ac:dyDescent="0.25"/>
  <cols>
    <col min="1" max="1" width="41.7109375" style="129" bestFit="1" customWidth="1"/>
    <col min="2" max="2" width="15.28515625" style="129" bestFit="1" customWidth="1"/>
    <col min="3" max="3" width="21.42578125" style="129" bestFit="1" customWidth="1"/>
    <col min="4" max="4" width="6.42578125" style="129" bestFit="1" customWidth="1"/>
    <col min="5" max="5" width="9.85546875" style="129" bestFit="1" customWidth="1"/>
    <col min="6" max="6" width="9" style="129" customWidth="1"/>
    <col min="7" max="7" width="11.85546875" style="129" customWidth="1"/>
    <col min="8" max="9" width="6.5703125" style="129" bestFit="1" customWidth="1"/>
    <col min="10" max="10" width="5.7109375" style="129" bestFit="1" customWidth="1"/>
    <col min="11" max="15" width="6.5703125" style="129" bestFit="1" customWidth="1"/>
    <col min="16" max="16" width="9.140625" style="129"/>
    <col min="17" max="17" width="18.140625" style="129" customWidth="1"/>
    <col min="18" max="19" width="11" style="129" customWidth="1"/>
    <col min="20" max="20" width="32.28515625" style="129" customWidth="1"/>
    <col min="21" max="21" width="17.85546875" style="129" customWidth="1"/>
    <col min="22" max="16384" width="9.140625" style="129"/>
  </cols>
  <sheetData>
    <row r="1" spans="1:21" x14ac:dyDescent="0.25">
      <c r="A1" s="128" t="s">
        <v>426</v>
      </c>
      <c r="B1" s="128" t="s">
        <v>457</v>
      </c>
      <c r="C1" s="128"/>
      <c r="D1" s="128"/>
      <c r="E1" s="128"/>
      <c r="F1" s="128"/>
      <c r="G1" s="128"/>
      <c r="H1" s="128"/>
      <c r="I1" s="128"/>
      <c r="J1" s="128"/>
      <c r="K1" s="128"/>
      <c r="L1" s="128"/>
      <c r="M1" s="128"/>
      <c r="N1" s="128"/>
      <c r="O1" s="128"/>
      <c r="P1" s="128"/>
      <c r="Q1" s="128"/>
      <c r="R1" s="128"/>
      <c r="S1" s="128"/>
      <c r="T1" s="128"/>
      <c r="U1" s="128"/>
    </row>
    <row r="2" spans="1:21" x14ac:dyDescent="0.25">
      <c r="A2" s="128" t="s">
        <v>445</v>
      </c>
      <c r="B2" s="128" t="s">
        <v>235</v>
      </c>
      <c r="C2" s="128"/>
      <c r="D2" s="128"/>
      <c r="E2" s="128"/>
      <c r="F2" s="128"/>
      <c r="G2" s="128"/>
      <c r="H2" s="128"/>
      <c r="I2" s="128"/>
      <c r="J2" s="128"/>
      <c r="K2" s="128"/>
      <c r="L2" s="128"/>
      <c r="M2" s="128"/>
      <c r="N2" s="128"/>
      <c r="O2" s="128"/>
      <c r="P2" s="128"/>
      <c r="Q2" s="128"/>
      <c r="R2" s="128"/>
      <c r="S2" s="128"/>
      <c r="T2" s="128"/>
      <c r="U2" s="128"/>
    </row>
    <row r="3" spans="1:21" x14ac:dyDescent="0.25">
      <c r="A3" s="128" t="s">
        <v>425</v>
      </c>
      <c r="B3" s="128">
        <f ca="1">MATCH($B$2,INDIRECT("'"&amp;$B$1&amp;"'!A:A"),0)</f>
        <v>243</v>
      </c>
      <c r="C3" s="128"/>
      <c r="D3" s="128"/>
      <c r="E3" s="128"/>
      <c r="F3" s="128"/>
      <c r="G3" s="128"/>
      <c r="H3" s="128"/>
      <c r="I3" s="128"/>
      <c r="J3" s="128"/>
      <c r="K3" s="128"/>
      <c r="L3" s="128"/>
      <c r="M3" s="128"/>
      <c r="N3" s="128"/>
      <c r="O3" s="128"/>
      <c r="P3" s="128"/>
      <c r="Q3" s="151" t="s">
        <v>446</v>
      </c>
      <c r="R3" s="151" t="s">
        <v>447</v>
      </c>
      <c r="S3" s="151" t="s">
        <v>449</v>
      </c>
      <c r="T3" s="151" t="s">
        <v>450</v>
      </c>
      <c r="U3" s="151" t="s">
        <v>451</v>
      </c>
    </row>
    <row r="4" spans="1:21" x14ac:dyDescent="0.25">
      <c r="A4" s="128" t="s">
        <v>427</v>
      </c>
      <c r="B4" s="128">
        <f ca="1">MATCH("Total",INDIRECT("'"&amp;$B$1&amp;"'!A"&amp;B3&amp;":A999"),0)-2</f>
        <v>7</v>
      </c>
      <c r="C4" s="128"/>
      <c r="D4" s="128"/>
      <c r="E4" s="128" t="s">
        <v>429</v>
      </c>
      <c r="F4" s="128" t="s">
        <v>359</v>
      </c>
      <c r="G4" s="128" t="s">
        <v>430</v>
      </c>
      <c r="H4" s="128" t="s">
        <v>63</v>
      </c>
      <c r="I4" s="128" t="s">
        <v>431</v>
      </c>
      <c r="J4" s="128" t="s">
        <v>360</v>
      </c>
      <c r="K4" s="128" t="s">
        <v>432</v>
      </c>
      <c r="L4" s="128" t="s">
        <v>45</v>
      </c>
      <c r="M4" s="128" t="s">
        <v>46</v>
      </c>
      <c r="N4" s="128" t="s">
        <v>433</v>
      </c>
      <c r="O4" s="128" t="s">
        <v>434</v>
      </c>
      <c r="P4" s="128"/>
      <c r="Q4" s="151"/>
      <c r="R4" s="151"/>
      <c r="S4" s="151"/>
      <c r="T4" s="151"/>
      <c r="U4" s="151"/>
    </row>
    <row r="5" spans="1:21" x14ac:dyDescent="0.25">
      <c r="A5" s="128"/>
      <c r="B5" s="128"/>
      <c r="C5" s="128"/>
      <c r="D5" s="128" t="s">
        <v>443</v>
      </c>
      <c r="E5" s="128"/>
      <c r="F5" s="131" t="s">
        <v>50</v>
      </c>
      <c r="G5" s="129" t="s">
        <v>57</v>
      </c>
      <c r="H5" s="129" t="s">
        <v>249</v>
      </c>
      <c r="I5" s="129" t="s">
        <v>33</v>
      </c>
      <c r="J5" s="129" t="s">
        <v>32</v>
      </c>
      <c r="K5" s="129" t="s">
        <v>34</v>
      </c>
      <c r="L5" s="129" t="s">
        <v>250</v>
      </c>
      <c r="M5" s="129" t="s">
        <v>35</v>
      </c>
      <c r="N5" s="132" t="s">
        <v>251</v>
      </c>
      <c r="O5" s="132" t="s">
        <v>252</v>
      </c>
      <c r="Q5" s="128"/>
      <c r="R5" s="128"/>
      <c r="S5" s="128"/>
      <c r="T5" s="128"/>
      <c r="U5" s="128"/>
    </row>
    <row r="6" spans="1:21" x14ac:dyDescent="0.25">
      <c r="A6" s="128" t="s">
        <v>428</v>
      </c>
      <c r="B6" s="128">
        <v>3</v>
      </c>
      <c r="C6" s="128" t="str">
        <f>"'"&amp;$B$1&amp;"'!"</f>
        <v>'Raw Hitter Web Query'!</v>
      </c>
      <c r="D6" s="128">
        <f ca="1">$B$3+B6</f>
        <v>246</v>
      </c>
      <c r="E6" s="128"/>
      <c r="F6" s="133">
        <f ca="1">IF($B6&lt;=$B$4,INDIRECT($C6&amp;F$4&amp;$D6),"")</f>
        <v>2011</v>
      </c>
      <c r="G6" s="129" t="str">
        <f ca="1">IF($B6&lt;=$B$4,INDIRECT($C6&amp;G$4&amp;$D6),"")</f>
        <v>Angels</v>
      </c>
      <c r="H6" s="129">
        <f t="shared" ref="H6:O15" ca="1" si="0">IF($T6="YES",IF(OR($Q6="YES",$R6="YES",$S6="YES"),0,IF($B6&lt;=$B$4,INDIRECT($C6&amp;H$4&amp;$D6),"")),IF(IFERROR(VLOOKUP($F6,$U:$U,1,FALSE),0)&gt;0,0,IF(OR($Q6="YES",$R6="YES",$S6="YES"),0,IF($B6&lt;=$B$4,INDIRECT($C6&amp;H$4&amp;$D6),""))))</f>
        <v>0.97</v>
      </c>
      <c r="I6" s="129">
        <f t="shared" ca="1" si="0"/>
        <v>0.20699999999999999</v>
      </c>
      <c r="J6" s="129">
        <f t="shared" ca="1" si="0"/>
        <v>0.39100000000000001</v>
      </c>
      <c r="K6" s="129">
        <f t="shared" ca="1" si="0"/>
        <v>0.40200000000000002</v>
      </c>
      <c r="L6" s="129">
        <f t="shared" ca="1" si="0"/>
        <v>5.3999999999999999E-2</v>
      </c>
      <c r="M6" s="129">
        <f t="shared" ca="1" si="0"/>
        <v>0.13500000000000001</v>
      </c>
      <c r="N6" s="129">
        <f t="shared" ca="1" si="0"/>
        <v>8.3000000000000004E-2</v>
      </c>
      <c r="O6" s="129">
        <f t="shared" ca="1" si="0"/>
        <v>0.5</v>
      </c>
      <c r="Q6" s="128" t="str">
        <f t="shared" ref="Q6:Q42" ca="1" si="1">IF(IFERROR(FIND("(A",G6,1),0)&gt;0,"YES",IF(IFERROR(FIND("(R",G6,1),0)&gt;0,"YES","NO"))</f>
        <v>NO</v>
      </c>
      <c r="R6" s="128" t="str">
        <f t="shared" ref="R6:R42" ca="1" si="2">IF(F6&amp;G6=F5&amp;G5,"YES","NO")</f>
        <v>NO</v>
      </c>
      <c r="S6" s="128" t="str">
        <f t="shared" ref="S6:S42" ca="1" si="3">IF(G6="Average","YES","NO")</f>
        <v>NO</v>
      </c>
      <c r="T6" s="128" t="str">
        <f t="shared" ref="T6:T42" ca="1" si="4">IF(ISNUMBER(INT(LEFT(G6,1)))=TRUE,"YES","NO")</f>
        <v>NO</v>
      </c>
      <c r="U6" s="128" t="str">
        <f t="shared" ref="U6:U42" ca="1" si="5">IF(T6="YES",F6,"")</f>
        <v/>
      </c>
    </row>
    <row r="7" spans="1:21" x14ac:dyDescent="0.25">
      <c r="A7" s="128" t="s">
        <v>428</v>
      </c>
      <c r="B7" s="128">
        <v>4</v>
      </c>
      <c r="C7" s="128" t="str">
        <f t="shared" ref="C7:C59" si="6">"'"&amp;$B$1&amp;"'!"</f>
        <v>'Raw Hitter Web Query'!</v>
      </c>
      <c r="D7" s="128">
        <f t="shared" ref="D7:D42" ca="1" si="7">$B$3+B7</f>
        <v>247</v>
      </c>
      <c r="E7" s="128"/>
      <c r="F7" s="133">
        <f t="shared" ref="F7:G59" ca="1" si="8">IF($B7&lt;=$B$4,INDIRECT($C7&amp;F$4&amp;$D7),"")</f>
        <v>2012</v>
      </c>
      <c r="G7" s="129" t="str">
        <f t="shared" ca="1" si="8"/>
        <v>Angels</v>
      </c>
      <c r="H7" s="129">
        <f t="shared" ca="1" si="0"/>
        <v>1.35</v>
      </c>
      <c r="I7" s="129">
        <f t="shared" ca="1" si="0"/>
        <v>0.22600000000000001</v>
      </c>
      <c r="J7" s="129">
        <f t="shared" ca="1" si="0"/>
        <v>0.44400000000000001</v>
      </c>
      <c r="K7" s="129">
        <f t="shared" ca="1" si="0"/>
        <v>0.33</v>
      </c>
      <c r="L7" s="129">
        <f t="shared" ca="1" si="0"/>
        <v>4.2999999999999997E-2</v>
      </c>
      <c r="M7" s="129">
        <f t="shared" ca="1" si="0"/>
        <v>0.216</v>
      </c>
      <c r="N7" s="129">
        <f t="shared" ca="1" si="0"/>
        <v>0.11799999999999999</v>
      </c>
      <c r="O7" s="129">
        <f t="shared" ca="1" si="0"/>
        <v>0.5</v>
      </c>
      <c r="Q7" s="128" t="str">
        <f t="shared" ca="1" si="1"/>
        <v>NO</v>
      </c>
      <c r="R7" s="128" t="str">
        <f t="shared" ca="1" si="2"/>
        <v>NO</v>
      </c>
      <c r="S7" s="128" t="str">
        <f t="shared" ca="1" si="3"/>
        <v>NO</v>
      </c>
      <c r="T7" s="128" t="str">
        <f t="shared" ca="1" si="4"/>
        <v>NO</v>
      </c>
      <c r="U7" s="128" t="str">
        <f t="shared" ca="1" si="5"/>
        <v/>
      </c>
    </row>
    <row r="8" spans="1:21" x14ac:dyDescent="0.25">
      <c r="A8" s="128" t="s">
        <v>428</v>
      </c>
      <c r="B8" s="128">
        <v>5</v>
      </c>
      <c r="C8" s="128" t="str">
        <f t="shared" si="6"/>
        <v>'Raw Hitter Web Query'!</v>
      </c>
      <c r="D8" s="128">
        <f t="shared" ca="1" si="7"/>
        <v>248</v>
      </c>
      <c r="E8" s="128"/>
      <c r="F8" s="133">
        <f t="shared" ca="1" si="8"/>
        <v>2013</v>
      </c>
      <c r="G8" s="129" t="str">
        <f t="shared" ca="1" si="8"/>
        <v>Angels</v>
      </c>
      <c r="H8" s="129">
        <f t="shared" ca="1" si="0"/>
        <v>1.1599999999999999</v>
      </c>
      <c r="I8" s="129">
        <f t="shared" ca="1" si="0"/>
        <v>0.23</v>
      </c>
      <c r="J8" s="129">
        <f t="shared" ca="1" si="0"/>
        <v>0.41399999999999998</v>
      </c>
      <c r="K8" s="129">
        <f t="shared" ca="1" si="0"/>
        <v>0.35599999999999998</v>
      </c>
      <c r="L8" s="129">
        <f t="shared" ca="1" si="0"/>
        <v>3.6999999999999998E-2</v>
      </c>
      <c r="M8" s="129">
        <f t="shared" ca="1" si="0"/>
        <v>0.16500000000000001</v>
      </c>
      <c r="N8" s="129">
        <f t="shared" ca="1" si="0"/>
        <v>0.16200000000000001</v>
      </c>
      <c r="O8" s="129">
        <f t="shared" ca="1" si="0"/>
        <v>0</v>
      </c>
      <c r="Q8" s="128" t="str">
        <f t="shared" ca="1" si="1"/>
        <v>NO</v>
      </c>
      <c r="R8" s="128" t="str">
        <f t="shared" ca="1" si="2"/>
        <v>NO</v>
      </c>
      <c r="S8" s="128" t="str">
        <f t="shared" ca="1" si="3"/>
        <v>NO</v>
      </c>
      <c r="T8" s="128" t="str">
        <f t="shared" ca="1" si="4"/>
        <v>NO</v>
      </c>
      <c r="U8" s="128" t="str">
        <f t="shared" ca="1" si="5"/>
        <v/>
      </c>
    </row>
    <row r="9" spans="1:21" x14ac:dyDescent="0.25">
      <c r="A9" s="128" t="s">
        <v>428</v>
      </c>
      <c r="B9" s="128">
        <v>6</v>
      </c>
      <c r="C9" s="128" t="str">
        <f t="shared" si="6"/>
        <v>'Raw Hitter Web Query'!</v>
      </c>
      <c r="D9" s="128">
        <f t="shared" ca="1" si="7"/>
        <v>249</v>
      </c>
      <c r="E9" s="128"/>
      <c r="F9" s="133">
        <f t="shared" ca="1" si="8"/>
        <v>2014</v>
      </c>
      <c r="G9" s="129" t="str">
        <f t="shared" ca="1" si="8"/>
        <v>Angels</v>
      </c>
      <c r="H9" s="129">
        <f t="shared" ca="1" si="0"/>
        <v>0.72</v>
      </c>
      <c r="I9" s="129">
        <f t="shared" ca="1" si="0"/>
        <v>0.189</v>
      </c>
      <c r="J9" s="129">
        <f t="shared" ca="1" si="0"/>
        <v>0.33900000000000002</v>
      </c>
      <c r="K9" s="129">
        <f t="shared" ca="1" si="0"/>
        <v>0.47199999999999998</v>
      </c>
      <c r="L9" s="129">
        <f t="shared" ca="1" si="0"/>
        <v>7.3999999999999996E-2</v>
      </c>
      <c r="M9" s="129">
        <f t="shared" ca="1" si="0"/>
        <v>0.17799999999999999</v>
      </c>
      <c r="N9" s="129">
        <f t="shared" ca="1" si="0"/>
        <v>0.159</v>
      </c>
      <c r="O9" s="129">
        <f t="shared" ca="1" si="0"/>
        <v>0</v>
      </c>
      <c r="Q9" s="128" t="str">
        <f t="shared" ca="1" si="1"/>
        <v>NO</v>
      </c>
      <c r="R9" s="128" t="str">
        <f t="shared" ca="1" si="2"/>
        <v>NO</v>
      </c>
      <c r="S9" s="128" t="str">
        <f t="shared" ca="1" si="3"/>
        <v>NO</v>
      </c>
      <c r="T9" s="128" t="str">
        <f t="shared" ca="1" si="4"/>
        <v>NO</v>
      </c>
      <c r="U9" s="128" t="str">
        <f t="shared" ca="1" si="5"/>
        <v/>
      </c>
    </row>
    <row r="10" spans="1:21" x14ac:dyDescent="0.25">
      <c r="A10" s="128" t="s">
        <v>428</v>
      </c>
      <c r="B10" s="128">
        <v>7</v>
      </c>
      <c r="C10" s="128" t="str">
        <f t="shared" si="6"/>
        <v>'Raw Hitter Web Query'!</v>
      </c>
      <c r="D10" s="128">
        <f t="shared" ca="1" si="7"/>
        <v>250</v>
      </c>
      <c r="E10" s="128"/>
      <c r="F10" s="133">
        <f t="shared" ca="1" si="8"/>
        <v>2014</v>
      </c>
      <c r="G10" s="129" t="str">
        <f t="shared" ca="1" si="8"/>
        <v>Angels</v>
      </c>
      <c r="H10" s="129">
        <f t="shared" ca="1" si="0"/>
        <v>0</v>
      </c>
      <c r="I10" s="129">
        <f t="shared" ca="1" si="0"/>
        <v>0</v>
      </c>
      <c r="J10" s="129">
        <f t="shared" ca="1" si="0"/>
        <v>0</v>
      </c>
      <c r="K10" s="129">
        <f t="shared" ca="1" si="0"/>
        <v>0</v>
      </c>
      <c r="L10" s="129">
        <f t="shared" ca="1" si="0"/>
        <v>0</v>
      </c>
      <c r="M10" s="129">
        <f t="shared" ca="1" si="0"/>
        <v>0</v>
      </c>
      <c r="N10" s="129">
        <f t="shared" ca="1" si="0"/>
        <v>0</v>
      </c>
      <c r="O10" s="129">
        <f t="shared" ca="1" si="0"/>
        <v>0</v>
      </c>
      <c r="Q10" s="128" t="str">
        <f t="shared" ca="1" si="1"/>
        <v>NO</v>
      </c>
      <c r="R10" s="128" t="str">
        <f t="shared" ca="1" si="2"/>
        <v>YES</v>
      </c>
      <c r="S10" s="128" t="str">
        <f t="shared" ca="1" si="3"/>
        <v>NO</v>
      </c>
      <c r="T10" s="128" t="str">
        <f t="shared" ca="1" si="4"/>
        <v>NO</v>
      </c>
      <c r="U10" s="128" t="str">
        <f t="shared" ca="1" si="5"/>
        <v/>
      </c>
    </row>
    <row r="11" spans="1:21" x14ac:dyDescent="0.25">
      <c r="A11" s="128" t="s">
        <v>428</v>
      </c>
      <c r="B11" s="128">
        <v>8</v>
      </c>
      <c r="C11" s="128" t="str">
        <f t="shared" si="6"/>
        <v>'Raw Hitter Web Query'!</v>
      </c>
      <c r="D11" s="128">
        <f t="shared" ca="1" si="7"/>
        <v>251</v>
      </c>
      <c r="E11" s="128"/>
      <c r="F11" s="133" t="str">
        <f t="shared" ca="1" si="8"/>
        <v/>
      </c>
      <c r="G11" s="129" t="str">
        <f t="shared" ca="1" si="8"/>
        <v/>
      </c>
      <c r="H11" s="129">
        <f t="shared" ca="1" si="0"/>
        <v>0</v>
      </c>
      <c r="I11" s="129">
        <f t="shared" ca="1" si="0"/>
        <v>0</v>
      </c>
      <c r="J11" s="129">
        <f t="shared" ca="1" si="0"/>
        <v>0</v>
      </c>
      <c r="K11" s="129">
        <f t="shared" ca="1" si="0"/>
        <v>0</v>
      </c>
      <c r="L11" s="129">
        <f t="shared" ca="1" si="0"/>
        <v>0</v>
      </c>
      <c r="M11" s="129">
        <f t="shared" ca="1" si="0"/>
        <v>0</v>
      </c>
      <c r="N11" s="129">
        <f t="shared" ca="1" si="0"/>
        <v>0</v>
      </c>
      <c r="O11" s="129">
        <f t="shared" ca="1" si="0"/>
        <v>0</v>
      </c>
      <c r="Q11" s="128" t="str">
        <f t="shared" ca="1" si="1"/>
        <v>NO</v>
      </c>
      <c r="R11" s="128" t="str">
        <f t="shared" ca="1" si="2"/>
        <v>NO</v>
      </c>
      <c r="S11" s="128" t="str">
        <f t="shared" ca="1" si="3"/>
        <v>NO</v>
      </c>
      <c r="T11" s="128" t="str">
        <f t="shared" ca="1" si="4"/>
        <v>NO</v>
      </c>
      <c r="U11" s="128" t="str">
        <f t="shared" ca="1" si="5"/>
        <v/>
      </c>
    </row>
    <row r="12" spans="1:21" x14ac:dyDescent="0.25">
      <c r="A12" s="128" t="s">
        <v>428</v>
      </c>
      <c r="B12" s="128">
        <v>9</v>
      </c>
      <c r="C12" s="128" t="str">
        <f t="shared" si="6"/>
        <v>'Raw Hitter Web Query'!</v>
      </c>
      <c r="D12" s="128">
        <f t="shared" ca="1" si="7"/>
        <v>252</v>
      </c>
      <c r="E12" s="128"/>
      <c r="F12" s="133" t="str">
        <f t="shared" ca="1" si="8"/>
        <v/>
      </c>
      <c r="G12" s="129" t="str">
        <f t="shared" ca="1" si="8"/>
        <v/>
      </c>
      <c r="H12" s="129">
        <f t="shared" ca="1" si="0"/>
        <v>0</v>
      </c>
      <c r="I12" s="129">
        <f t="shared" ca="1" si="0"/>
        <v>0</v>
      </c>
      <c r="J12" s="129">
        <f t="shared" ca="1" si="0"/>
        <v>0</v>
      </c>
      <c r="K12" s="129">
        <f t="shared" ca="1" si="0"/>
        <v>0</v>
      </c>
      <c r="L12" s="129">
        <f t="shared" ca="1" si="0"/>
        <v>0</v>
      </c>
      <c r="M12" s="129">
        <f t="shared" ca="1" si="0"/>
        <v>0</v>
      </c>
      <c r="N12" s="129">
        <f t="shared" ca="1" si="0"/>
        <v>0</v>
      </c>
      <c r="O12" s="129">
        <f t="shared" ca="1" si="0"/>
        <v>0</v>
      </c>
      <c r="Q12" s="128" t="str">
        <f t="shared" ca="1" si="1"/>
        <v>NO</v>
      </c>
      <c r="R12" s="128" t="str">
        <f t="shared" ca="1" si="2"/>
        <v>YES</v>
      </c>
      <c r="S12" s="128" t="str">
        <f t="shared" ca="1" si="3"/>
        <v>NO</v>
      </c>
      <c r="T12" s="128" t="str">
        <f t="shared" ca="1" si="4"/>
        <v>NO</v>
      </c>
      <c r="U12" s="128" t="str">
        <f t="shared" ca="1" si="5"/>
        <v/>
      </c>
    </row>
    <row r="13" spans="1:21" x14ac:dyDescent="0.25">
      <c r="A13" s="128" t="s">
        <v>428</v>
      </c>
      <c r="B13" s="128">
        <v>10</v>
      </c>
      <c r="C13" s="128" t="str">
        <f t="shared" si="6"/>
        <v>'Raw Hitter Web Query'!</v>
      </c>
      <c r="D13" s="128">
        <f t="shared" ca="1" si="7"/>
        <v>253</v>
      </c>
      <c r="E13" s="128"/>
      <c r="F13" s="133" t="str">
        <f t="shared" ca="1" si="8"/>
        <v/>
      </c>
      <c r="G13" s="129" t="str">
        <f t="shared" ca="1" si="8"/>
        <v/>
      </c>
      <c r="H13" s="129">
        <f t="shared" ca="1" si="0"/>
        <v>0</v>
      </c>
      <c r="I13" s="129">
        <f t="shared" ca="1" si="0"/>
        <v>0</v>
      </c>
      <c r="J13" s="129">
        <f t="shared" ca="1" si="0"/>
        <v>0</v>
      </c>
      <c r="K13" s="129">
        <f t="shared" ca="1" si="0"/>
        <v>0</v>
      </c>
      <c r="L13" s="129">
        <f t="shared" ca="1" si="0"/>
        <v>0</v>
      </c>
      <c r="M13" s="129">
        <f t="shared" ca="1" si="0"/>
        <v>0</v>
      </c>
      <c r="N13" s="129">
        <f t="shared" ca="1" si="0"/>
        <v>0</v>
      </c>
      <c r="O13" s="129">
        <f t="shared" ca="1" si="0"/>
        <v>0</v>
      </c>
      <c r="Q13" s="128" t="str">
        <f t="shared" ca="1" si="1"/>
        <v>NO</v>
      </c>
      <c r="R13" s="128" t="str">
        <f t="shared" ca="1" si="2"/>
        <v>YES</v>
      </c>
      <c r="S13" s="128" t="str">
        <f t="shared" ca="1" si="3"/>
        <v>NO</v>
      </c>
      <c r="T13" s="128" t="str">
        <f t="shared" ca="1" si="4"/>
        <v>NO</v>
      </c>
      <c r="U13" s="128" t="str">
        <f t="shared" ca="1" si="5"/>
        <v/>
      </c>
    </row>
    <row r="14" spans="1:21" x14ac:dyDescent="0.25">
      <c r="A14" s="128" t="s">
        <v>428</v>
      </c>
      <c r="B14" s="128">
        <v>11</v>
      </c>
      <c r="C14" s="128" t="str">
        <f t="shared" si="6"/>
        <v>'Raw Hitter Web Query'!</v>
      </c>
      <c r="D14" s="128">
        <f t="shared" ca="1" si="7"/>
        <v>254</v>
      </c>
      <c r="E14" s="128"/>
      <c r="F14" s="133" t="str">
        <f t="shared" ca="1" si="8"/>
        <v/>
      </c>
      <c r="G14" s="129" t="str">
        <f t="shared" ca="1" si="8"/>
        <v/>
      </c>
      <c r="H14" s="129">
        <f t="shared" ca="1" si="0"/>
        <v>0</v>
      </c>
      <c r="I14" s="129">
        <f t="shared" ca="1" si="0"/>
        <v>0</v>
      </c>
      <c r="J14" s="129">
        <f t="shared" ca="1" si="0"/>
        <v>0</v>
      </c>
      <c r="K14" s="129">
        <f t="shared" ca="1" si="0"/>
        <v>0</v>
      </c>
      <c r="L14" s="129">
        <f t="shared" ca="1" si="0"/>
        <v>0</v>
      </c>
      <c r="M14" s="129">
        <f t="shared" ca="1" si="0"/>
        <v>0</v>
      </c>
      <c r="N14" s="129">
        <f t="shared" ca="1" si="0"/>
        <v>0</v>
      </c>
      <c r="O14" s="129">
        <f t="shared" ca="1" si="0"/>
        <v>0</v>
      </c>
      <c r="Q14" s="128" t="str">
        <f t="shared" ca="1" si="1"/>
        <v>NO</v>
      </c>
      <c r="R14" s="128" t="str">
        <f t="shared" ca="1" si="2"/>
        <v>YES</v>
      </c>
      <c r="S14" s="128" t="str">
        <f t="shared" ca="1" si="3"/>
        <v>NO</v>
      </c>
      <c r="T14" s="128" t="str">
        <f t="shared" ca="1" si="4"/>
        <v>NO</v>
      </c>
      <c r="U14" s="128" t="str">
        <f t="shared" ca="1" si="5"/>
        <v/>
      </c>
    </row>
    <row r="15" spans="1:21" x14ac:dyDescent="0.25">
      <c r="A15" s="128" t="s">
        <v>428</v>
      </c>
      <c r="B15" s="128">
        <v>12</v>
      </c>
      <c r="C15" s="128" t="str">
        <f t="shared" si="6"/>
        <v>'Raw Hitter Web Query'!</v>
      </c>
      <c r="D15" s="128">
        <f t="shared" ca="1" si="7"/>
        <v>255</v>
      </c>
      <c r="E15" s="128"/>
      <c r="F15" s="133" t="str">
        <f t="shared" ca="1" si="8"/>
        <v/>
      </c>
      <c r="G15" s="129" t="str">
        <f t="shared" ca="1" si="8"/>
        <v/>
      </c>
      <c r="H15" s="129">
        <f t="shared" ca="1" si="0"/>
        <v>0</v>
      </c>
      <c r="I15" s="129">
        <f t="shared" ca="1" si="0"/>
        <v>0</v>
      </c>
      <c r="J15" s="129">
        <f t="shared" ca="1" si="0"/>
        <v>0</v>
      </c>
      <c r="K15" s="129">
        <f t="shared" ca="1" si="0"/>
        <v>0</v>
      </c>
      <c r="L15" s="129">
        <f t="shared" ca="1" si="0"/>
        <v>0</v>
      </c>
      <c r="M15" s="129">
        <f t="shared" ca="1" si="0"/>
        <v>0</v>
      </c>
      <c r="N15" s="129">
        <f t="shared" ca="1" si="0"/>
        <v>0</v>
      </c>
      <c r="O15" s="129">
        <f t="shared" ca="1" si="0"/>
        <v>0</v>
      </c>
      <c r="Q15" s="128" t="str">
        <f t="shared" ca="1" si="1"/>
        <v>NO</v>
      </c>
      <c r="R15" s="128" t="str">
        <f t="shared" ca="1" si="2"/>
        <v>YES</v>
      </c>
      <c r="S15" s="128" t="str">
        <f t="shared" ca="1" si="3"/>
        <v>NO</v>
      </c>
      <c r="T15" s="128" t="str">
        <f t="shared" ca="1" si="4"/>
        <v>NO</v>
      </c>
      <c r="U15" s="128" t="str">
        <f t="shared" ca="1" si="5"/>
        <v/>
      </c>
    </row>
    <row r="16" spans="1:21" x14ac:dyDescent="0.25">
      <c r="A16" s="128" t="s">
        <v>428</v>
      </c>
      <c r="B16" s="128">
        <v>13</v>
      </c>
      <c r="C16" s="128" t="str">
        <f t="shared" si="6"/>
        <v>'Raw Hitter Web Query'!</v>
      </c>
      <c r="D16" s="128">
        <f t="shared" ca="1" si="7"/>
        <v>256</v>
      </c>
      <c r="E16" s="128"/>
      <c r="F16" s="133" t="str">
        <f t="shared" ca="1" si="8"/>
        <v/>
      </c>
      <c r="G16" s="129" t="str">
        <f t="shared" ca="1" si="8"/>
        <v/>
      </c>
      <c r="H16" s="129">
        <f t="shared" ref="H16:O25" ca="1" si="9">IF($T16="YES",IF(OR($Q16="YES",$R16="YES",$S16="YES"),0,IF($B16&lt;=$B$4,INDIRECT($C16&amp;H$4&amp;$D16),"")),IF(IFERROR(VLOOKUP($F16,$U:$U,1,FALSE),0)&gt;0,0,IF(OR($Q16="YES",$R16="YES",$S16="YES"),0,IF($B16&lt;=$B$4,INDIRECT($C16&amp;H$4&amp;$D16),""))))</f>
        <v>0</v>
      </c>
      <c r="I16" s="129">
        <f t="shared" ca="1" si="9"/>
        <v>0</v>
      </c>
      <c r="J16" s="129">
        <f t="shared" ca="1" si="9"/>
        <v>0</v>
      </c>
      <c r="K16" s="129">
        <f t="shared" ca="1" si="9"/>
        <v>0</v>
      </c>
      <c r="L16" s="129">
        <f t="shared" ca="1" si="9"/>
        <v>0</v>
      </c>
      <c r="M16" s="129">
        <f t="shared" ca="1" si="9"/>
        <v>0</v>
      </c>
      <c r="N16" s="129">
        <f t="shared" ca="1" si="9"/>
        <v>0</v>
      </c>
      <c r="O16" s="129">
        <f t="shared" ca="1" si="9"/>
        <v>0</v>
      </c>
      <c r="Q16" s="128" t="str">
        <f t="shared" ca="1" si="1"/>
        <v>NO</v>
      </c>
      <c r="R16" s="128" t="str">
        <f t="shared" ca="1" si="2"/>
        <v>YES</v>
      </c>
      <c r="S16" s="128" t="str">
        <f t="shared" ca="1" si="3"/>
        <v>NO</v>
      </c>
      <c r="T16" s="128" t="str">
        <f t="shared" ca="1" si="4"/>
        <v>NO</v>
      </c>
      <c r="U16" s="128" t="str">
        <f t="shared" ca="1" si="5"/>
        <v/>
      </c>
    </row>
    <row r="17" spans="1:21" x14ac:dyDescent="0.25">
      <c r="A17" s="128" t="s">
        <v>428</v>
      </c>
      <c r="B17" s="128">
        <v>14</v>
      </c>
      <c r="C17" s="128" t="str">
        <f t="shared" si="6"/>
        <v>'Raw Hitter Web Query'!</v>
      </c>
      <c r="D17" s="128">
        <f t="shared" ca="1" si="7"/>
        <v>257</v>
      </c>
      <c r="E17" s="128"/>
      <c r="F17" s="133" t="str">
        <f t="shared" ca="1" si="8"/>
        <v/>
      </c>
      <c r="G17" s="129" t="str">
        <f t="shared" ca="1" si="8"/>
        <v/>
      </c>
      <c r="H17" s="129">
        <f t="shared" ca="1" si="9"/>
        <v>0</v>
      </c>
      <c r="I17" s="129">
        <f t="shared" ca="1" si="9"/>
        <v>0</v>
      </c>
      <c r="J17" s="129">
        <f t="shared" ca="1" si="9"/>
        <v>0</v>
      </c>
      <c r="K17" s="129">
        <f t="shared" ca="1" si="9"/>
        <v>0</v>
      </c>
      <c r="L17" s="129">
        <f t="shared" ca="1" si="9"/>
        <v>0</v>
      </c>
      <c r="M17" s="129">
        <f t="shared" ca="1" si="9"/>
        <v>0</v>
      </c>
      <c r="N17" s="129">
        <f t="shared" ca="1" si="9"/>
        <v>0</v>
      </c>
      <c r="O17" s="129">
        <f t="shared" ca="1" si="9"/>
        <v>0</v>
      </c>
      <c r="Q17" s="128" t="str">
        <f t="shared" ca="1" si="1"/>
        <v>NO</v>
      </c>
      <c r="R17" s="128" t="str">
        <f t="shared" ca="1" si="2"/>
        <v>YES</v>
      </c>
      <c r="S17" s="128" t="str">
        <f t="shared" ca="1" si="3"/>
        <v>NO</v>
      </c>
      <c r="T17" s="128" t="str">
        <f t="shared" ca="1" si="4"/>
        <v>NO</v>
      </c>
      <c r="U17" s="128" t="str">
        <f t="shared" ca="1" si="5"/>
        <v/>
      </c>
    </row>
    <row r="18" spans="1:21" x14ac:dyDescent="0.25">
      <c r="A18" s="128" t="s">
        <v>428</v>
      </c>
      <c r="B18" s="128">
        <v>15</v>
      </c>
      <c r="C18" s="128" t="str">
        <f t="shared" si="6"/>
        <v>'Raw Hitter Web Query'!</v>
      </c>
      <c r="D18" s="128">
        <f t="shared" ca="1" si="7"/>
        <v>258</v>
      </c>
      <c r="E18" s="128"/>
      <c r="F18" s="133" t="str">
        <f t="shared" ca="1" si="8"/>
        <v/>
      </c>
      <c r="G18" s="129" t="str">
        <f t="shared" ca="1" si="8"/>
        <v/>
      </c>
      <c r="H18" s="129">
        <f t="shared" ca="1" si="9"/>
        <v>0</v>
      </c>
      <c r="I18" s="129">
        <f t="shared" ca="1" si="9"/>
        <v>0</v>
      </c>
      <c r="J18" s="129">
        <f t="shared" ca="1" si="9"/>
        <v>0</v>
      </c>
      <c r="K18" s="129">
        <f t="shared" ca="1" si="9"/>
        <v>0</v>
      </c>
      <c r="L18" s="129">
        <f t="shared" ca="1" si="9"/>
        <v>0</v>
      </c>
      <c r="M18" s="129">
        <f t="shared" ca="1" si="9"/>
        <v>0</v>
      </c>
      <c r="N18" s="129">
        <f t="shared" ca="1" si="9"/>
        <v>0</v>
      </c>
      <c r="O18" s="129">
        <f t="shared" ca="1" si="9"/>
        <v>0</v>
      </c>
      <c r="Q18" s="128" t="str">
        <f t="shared" ca="1" si="1"/>
        <v>NO</v>
      </c>
      <c r="R18" s="128" t="str">
        <f t="shared" ca="1" si="2"/>
        <v>YES</v>
      </c>
      <c r="S18" s="128" t="str">
        <f t="shared" ca="1" si="3"/>
        <v>NO</v>
      </c>
      <c r="T18" s="128" t="str">
        <f t="shared" ca="1" si="4"/>
        <v>NO</v>
      </c>
      <c r="U18" s="128" t="str">
        <f t="shared" ca="1" si="5"/>
        <v/>
      </c>
    </row>
    <row r="19" spans="1:21" x14ac:dyDescent="0.25">
      <c r="A19" s="128" t="s">
        <v>428</v>
      </c>
      <c r="B19" s="128">
        <v>16</v>
      </c>
      <c r="C19" s="128" t="str">
        <f t="shared" si="6"/>
        <v>'Raw Hitter Web Query'!</v>
      </c>
      <c r="D19" s="128">
        <f t="shared" ca="1" si="7"/>
        <v>259</v>
      </c>
      <c r="E19" s="128"/>
      <c r="F19" s="133" t="str">
        <f t="shared" ca="1" si="8"/>
        <v/>
      </c>
      <c r="G19" s="129" t="str">
        <f t="shared" ca="1" si="8"/>
        <v/>
      </c>
      <c r="H19" s="129">
        <f t="shared" ca="1" si="9"/>
        <v>0</v>
      </c>
      <c r="I19" s="129">
        <f t="shared" ca="1" si="9"/>
        <v>0</v>
      </c>
      <c r="J19" s="129">
        <f t="shared" ca="1" si="9"/>
        <v>0</v>
      </c>
      <c r="K19" s="129">
        <f t="shared" ca="1" si="9"/>
        <v>0</v>
      </c>
      <c r="L19" s="129">
        <f t="shared" ca="1" si="9"/>
        <v>0</v>
      </c>
      <c r="M19" s="129">
        <f t="shared" ca="1" si="9"/>
        <v>0</v>
      </c>
      <c r="N19" s="129">
        <f t="shared" ca="1" si="9"/>
        <v>0</v>
      </c>
      <c r="O19" s="129">
        <f t="shared" ca="1" si="9"/>
        <v>0</v>
      </c>
      <c r="Q19" s="128" t="str">
        <f t="shared" ca="1" si="1"/>
        <v>NO</v>
      </c>
      <c r="R19" s="128" t="str">
        <f t="shared" ca="1" si="2"/>
        <v>YES</v>
      </c>
      <c r="S19" s="128" t="str">
        <f t="shared" ca="1" si="3"/>
        <v>NO</v>
      </c>
      <c r="T19" s="128" t="str">
        <f t="shared" ca="1" si="4"/>
        <v>NO</v>
      </c>
      <c r="U19" s="128" t="str">
        <f t="shared" ca="1" si="5"/>
        <v/>
      </c>
    </row>
    <row r="20" spans="1:21" x14ac:dyDescent="0.25">
      <c r="A20" s="128" t="s">
        <v>428</v>
      </c>
      <c r="B20" s="128">
        <v>17</v>
      </c>
      <c r="C20" s="128" t="str">
        <f t="shared" si="6"/>
        <v>'Raw Hitter Web Query'!</v>
      </c>
      <c r="D20" s="128">
        <f t="shared" ca="1" si="7"/>
        <v>260</v>
      </c>
      <c r="E20" s="128"/>
      <c r="F20" s="133" t="str">
        <f t="shared" ca="1" si="8"/>
        <v/>
      </c>
      <c r="G20" s="129" t="str">
        <f t="shared" ca="1" si="8"/>
        <v/>
      </c>
      <c r="H20" s="129">
        <f t="shared" ca="1" si="9"/>
        <v>0</v>
      </c>
      <c r="I20" s="129">
        <f t="shared" ca="1" si="9"/>
        <v>0</v>
      </c>
      <c r="J20" s="129">
        <f t="shared" ca="1" si="9"/>
        <v>0</v>
      </c>
      <c r="K20" s="129">
        <f t="shared" ca="1" si="9"/>
        <v>0</v>
      </c>
      <c r="L20" s="129">
        <f t="shared" ca="1" si="9"/>
        <v>0</v>
      </c>
      <c r="M20" s="129">
        <f t="shared" ca="1" si="9"/>
        <v>0</v>
      </c>
      <c r="N20" s="129">
        <f t="shared" ca="1" si="9"/>
        <v>0</v>
      </c>
      <c r="O20" s="129">
        <f t="shared" ca="1" si="9"/>
        <v>0</v>
      </c>
      <c r="Q20" s="128" t="str">
        <f t="shared" ca="1" si="1"/>
        <v>NO</v>
      </c>
      <c r="R20" s="128" t="str">
        <f t="shared" ca="1" si="2"/>
        <v>YES</v>
      </c>
      <c r="S20" s="128" t="str">
        <f t="shared" ca="1" si="3"/>
        <v>NO</v>
      </c>
      <c r="T20" s="128" t="str">
        <f t="shared" ca="1" si="4"/>
        <v>NO</v>
      </c>
      <c r="U20" s="128" t="str">
        <f t="shared" ca="1" si="5"/>
        <v/>
      </c>
    </row>
    <row r="21" spans="1:21" x14ac:dyDescent="0.25">
      <c r="A21" s="128" t="s">
        <v>428</v>
      </c>
      <c r="B21" s="128">
        <v>18</v>
      </c>
      <c r="C21" s="128" t="str">
        <f t="shared" si="6"/>
        <v>'Raw Hitter Web Query'!</v>
      </c>
      <c r="D21" s="128">
        <f t="shared" ca="1" si="7"/>
        <v>261</v>
      </c>
      <c r="E21" s="128"/>
      <c r="F21" s="133" t="str">
        <f t="shared" ca="1" si="8"/>
        <v/>
      </c>
      <c r="G21" s="129" t="str">
        <f t="shared" ca="1" si="8"/>
        <v/>
      </c>
      <c r="H21" s="129">
        <f t="shared" ca="1" si="9"/>
        <v>0</v>
      </c>
      <c r="I21" s="129">
        <f t="shared" ca="1" si="9"/>
        <v>0</v>
      </c>
      <c r="J21" s="129">
        <f t="shared" ca="1" si="9"/>
        <v>0</v>
      </c>
      <c r="K21" s="129">
        <f t="shared" ca="1" si="9"/>
        <v>0</v>
      </c>
      <c r="L21" s="129">
        <f t="shared" ca="1" si="9"/>
        <v>0</v>
      </c>
      <c r="M21" s="129">
        <f t="shared" ca="1" si="9"/>
        <v>0</v>
      </c>
      <c r="N21" s="129">
        <f t="shared" ca="1" si="9"/>
        <v>0</v>
      </c>
      <c r="O21" s="129">
        <f t="shared" ca="1" si="9"/>
        <v>0</v>
      </c>
      <c r="Q21" s="128" t="str">
        <f t="shared" ca="1" si="1"/>
        <v>NO</v>
      </c>
      <c r="R21" s="128" t="str">
        <f t="shared" ca="1" si="2"/>
        <v>YES</v>
      </c>
      <c r="S21" s="128" t="str">
        <f t="shared" ca="1" si="3"/>
        <v>NO</v>
      </c>
      <c r="T21" s="128" t="str">
        <f t="shared" ca="1" si="4"/>
        <v>NO</v>
      </c>
      <c r="U21" s="128" t="str">
        <f t="shared" ca="1" si="5"/>
        <v/>
      </c>
    </row>
    <row r="22" spans="1:21" x14ac:dyDescent="0.25">
      <c r="A22" s="128" t="s">
        <v>428</v>
      </c>
      <c r="B22" s="128">
        <v>19</v>
      </c>
      <c r="C22" s="128" t="str">
        <f t="shared" si="6"/>
        <v>'Raw Hitter Web Query'!</v>
      </c>
      <c r="D22" s="128">
        <f t="shared" ca="1" si="7"/>
        <v>262</v>
      </c>
      <c r="E22" s="128"/>
      <c r="F22" s="133" t="str">
        <f t="shared" ca="1" si="8"/>
        <v/>
      </c>
      <c r="G22" s="129" t="str">
        <f t="shared" ca="1" si="8"/>
        <v/>
      </c>
      <c r="H22" s="129">
        <f t="shared" ca="1" si="9"/>
        <v>0</v>
      </c>
      <c r="I22" s="129">
        <f t="shared" ca="1" si="9"/>
        <v>0</v>
      </c>
      <c r="J22" s="129">
        <f t="shared" ca="1" si="9"/>
        <v>0</v>
      </c>
      <c r="K22" s="129">
        <f t="shared" ca="1" si="9"/>
        <v>0</v>
      </c>
      <c r="L22" s="129">
        <f t="shared" ca="1" si="9"/>
        <v>0</v>
      </c>
      <c r="M22" s="129">
        <f t="shared" ca="1" si="9"/>
        <v>0</v>
      </c>
      <c r="N22" s="129">
        <f t="shared" ca="1" si="9"/>
        <v>0</v>
      </c>
      <c r="O22" s="129">
        <f t="shared" ca="1" si="9"/>
        <v>0</v>
      </c>
      <c r="Q22" s="128" t="str">
        <f t="shared" ca="1" si="1"/>
        <v>NO</v>
      </c>
      <c r="R22" s="128" t="str">
        <f t="shared" ca="1" si="2"/>
        <v>YES</v>
      </c>
      <c r="S22" s="128" t="str">
        <f t="shared" ca="1" si="3"/>
        <v>NO</v>
      </c>
      <c r="T22" s="128" t="str">
        <f t="shared" ca="1" si="4"/>
        <v>NO</v>
      </c>
      <c r="U22" s="128" t="str">
        <f t="shared" ca="1" si="5"/>
        <v/>
      </c>
    </row>
    <row r="23" spans="1:21" x14ac:dyDescent="0.25">
      <c r="A23" s="128" t="s">
        <v>428</v>
      </c>
      <c r="B23" s="128">
        <v>20</v>
      </c>
      <c r="C23" s="128" t="str">
        <f t="shared" si="6"/>
        <v>'Raw Hitter Web Query'!</v>
      </c>
      <c r="D23" s="128">
        <f t="shared" ca="1" si="7"/>
        <v>263</v>
      </c>
      <c r="E23" s="128"/>
      <c r="F23" s="133" t="str">
        <f t="shared" ca="1" si="8"/>
        <v/>
      </c>
      <c r="G23" s="129" t="str">
        <f t="shared" ca="1" si="8"/>
        <v/>
      </c>
      <c r="H23" s="129">
        <f t="shared" ca="1" si="9"/>
        <v>0</v>
      </c>
      <c r="I23" s="129">
        <f t="shared" ca="1" si="9"/>
        <v>0</v>
      </c>
      <c r="J23" s="129">
        <f t="shared" ca="1" si="9"/>
        <v>0</v>
      </c>
      <c r="K23" s="129">
        <f t="shared" ca="1" si="9"/>
        <v>0</v>
      </c>
      <c r="L23" s="129">
        <f t="shared" ca="1" si="9"/>
        <v>0</v>
      </c>
      <c r="M23" s="129">
        <f t="shared" ca="1" si="9"/>
        <v>0</v>
      </c>
      <c r="N23" s="129">
        <f t="shared" ca="1" si="9"/>
        <v>0</v>
      </c>
      <c r="O23" s="129">
        <f t="shared" ca="1" si="9"/>
        <v>0</v>
      </c>
      <c r="Q23" s="128" t="str">
        <f t="shared" ca="1" si="1"/>
        <v>NO</v>
      </c>
      <c r="R23" s="128" t="str">
        <f t="shared" ca="1" si="2"/>
        <v>YES</v>
      </c>
      <c r="S23" s="128" t="str">
        <f t="shared" ca="1" si="3"/>
        <v>NO</v>
      </c>
      <c r="T23" s="128" t="str">
        <f t="shared" ca="1" si="4"/>
        <v>NO</v>
      </c>
      <c r="U23" s="128" t="str">
        <f t="shared" ca="1" si="5"/>
        <v/>
      </c>
    </row>
    <row r="24" spans="1:21" x14ac:dyDescent="0.25">
      <c r="A24" s="128" t="s">
        <v>428</v>
      </c>
      <c r="B24" s="128">
        <v>21</v>
      </c>
      <c r="C24" s="128" t="str">
        <f t="shared" si="6"/>
        <v>'Raw Hitter Web Query'!</v>
      </c>
      <c r="D24" s="128">
        <f t="shared" ca="1" si="7"/>
        <v>264</v>
      </c>
      <c r="E24" s="128"/>
      <c r="F24" s="133" t="str">
        <f t="shared" ca="1" si="8"/>
        <v/>
      </c>
      <c r="G24" s="129" t="str">
        <f t="shared" ca="1" si="8"/>
        <v/>
      </c>
      <c r="H24" s="129">
        <f t="shared" ca="1" si="9"/>
        <v>0</v>
      </c>
      <c r="I24" s="129">
        <f t="shared" ca="1" si="9"/>
        <v>0</v>
      </c>
      <c r="J24" s="129">
        <f t="shared" ca="1" si="9"/>
        <v>0</v>
      </c>
      <c r="K24" s="129">
        <f t="shared" ca="1" si="9"/>
        <v>0</v>
      </c>
      <c r="L24" s="129">
        <f t="shared" ca="1" si="9"/>
        <v>0</v>
      </c>
      <c r="M24" s="129">
        <f t="shared" ca="1" si="9"/>
        <v>0</v>
      </c>
      <c r="N24" s="129">
        <f t="shared" ca="1" si="9"/>
        <v>0</v>
      </c>
      <c r="O24" s="129">
        <f t="shared" ca="1" si="9"/>
        <v>0</v>
      </c>
      <c r="Q24" s="128" t="str">
        <f t="shared" ca="1" si="1"/>
        <v>NO</v>
      </c>
      <c r="R24" s="128" t="str">
        <f t="shared" ca="1" si="2"/>
        <v>YES</v>
      </c>
      <c r="S24" s="128" t="str">
        <f t="shared" ca="1" si="3"/>
        <v>NO</v>
      </c>
      <c r="T24" s="128" t="str">
        <f t="shared" ca="1" si="4"/>
        <v>NO</v>
      </c>
      <c r="U24" s="128" t="str">
        <f t="shared" ca="1" si="5"/>
        <v/>
      </c>
    </row>
    <row r="25" spans="1:21" x14ac:dyDescent="0.25">
      <c r="A25" s="128" t="s">
        <v>428</v>
      </c>
      <c r="B25" s="128">
        <v>22</v>
      </c>
      <c r="C25" s="128" t="str">
        <f t="shared" si="6"/>
        <v>'Raw Hitter Web Query'!</v>
      </c>
      <c r="D25" s="128">
        <f t="shared" ca="1" si="7"/>
        <v>265</v>
      </c>
      <c r="E25" s="128"/>
      <c r="F25" s="133" t="str">
        <f t="shared" ca="1" si="8"/>
        <v/>
      </c>
      <c r="G25" s="129" t="str">
        <f t="shared" ca="1" si="8"/>
        <v/>
      </c>
      <c r="H25" s="129">
        <f t="shared" ca="1" si="9"/>
        <v>0</v>
      </c>
      <c r="I25" s="129">
        <f t="shared" ca="1" si="9"/>
        <v>0</v>
      </c>
      <c r="J25" s="129">
        <f t="shared" ca="1" si="9"/>
        <v>0</v>
      </c>
      <c r="K25" s="129">
        <f t="shared" ca="1" si="9"/>
        <v>0</v>
      </c>
      <c r="L25" s="129">
        <f t="shared" ca="1" si="9"/>
        <v>0</v>
      </c>
      <c r="M25" s="129">
        <f t="shared" ca="1" si="9"/>
        <v>0</v>
      </c>
      <c r="N25" s="129">
        <f t="shared" ca="1" si="9"/>
        <v>0</v>
      </c>
      <c r="O25" s="129">
        <f t="shared" ca="1" si="9"/>
        <v>0</v>
      </c>
      <c r="Q25" s="128" t="str">
        <f t="shared" ca="1" si="1"/>
        <v>NO</v>
      </c>
      <c r="R25" s="128" t="str">
        <f t="shared" ca="1" si="2"/>
        <v>YES</v>
      </c>
      <c r="S25" s="128" t="str">
        <f t="shared" ca="1" si="3"/>
        <v>NO</v>
      </c>
      <c r="T25" s="128" t="str">
        <f t="shared" ca="1" si="4"/>
        <v>NO</v>
      </c>
      <c r="U25" s="128" t="str">
        <f t="shared" ca="1" si="5"/>
        <v/>
      </c>
    </row>
    <row r="26" spans="1:21" x14ac:dyDescent="0.25">
      <c r="A26" s="128" t="s">
        <v>428</v>
      </c>
      <c r="B26" s="128">
        <v>23</v>
      </c>
      <c r="C26" s="128" t="str">
        <f t="shared" si="6"/>
        <v>'Raw Hitter Web Query'!</v>
      </c>
      <c r="D26" s="128">
        <f t="shared" ca="1" si="7"/>
        <v>266</v>
      </c>
      <c r="E26" s="128"/>
      <c r="F26" s="133" t="str">
        <f t="shared" ca="1" si="8"/>
        <v/>
      </c>
      <c r="G26" s="129" t="str">
        <f t="shared" ca="1" si="8"/>
        <v/>
      </c>
      <c r="H26" s="129">
        <f t="shared" ref="H26:O35" ca="1" si="10">IF($T26="YES",IF(OR($Q26="YES",$R26="YES",$S26="YES"),0,IF($B26&lt;=$B$4,INDIRECT($C26&amp;H$4&amp;$D26),"")),IF(IFERROR(VLOOKUP($F26,$U:$U,1,FALSE),0)&gt;0,0,IF(OR($Q26="YES",$R26="YES",$S26="YES"),0,IF($B26&lt;=$B$4,INDIRECT($C26&amp;H$4&amp;$D26),""))))</f>
        <v>0</v>
      </c>
      <c r="I26" s="129">
        <f t="shared" ca="1" si="10"/>
        <v>0</v>
      </c>
      <c r="J26" s="129">
        <f t="shared" ca="1" si="10"/>
        <v>0</v>
      </c>
      <c r="K26" s="129">
        <f t="shared" ca="1" si="10"/>
        <v>0</v>
      </c>
      <c r="L26" s="129">
        <f t="shared" ca="1" si="10"/>
        <v>0</v>
      </c>
      <c r="M26" s="129">
        <f t="shared" ca="1" si="10"/>
        <v>0</v>
      </c>
      <c r="N26" s="129">
        <f t="shared" ca="1" si="10"/>
        <v>0</v>
      </c>
      <c r="O26" s="129">
        <f t="shared" ca="1" si="10"/>
        <v>0</v>
      </c>
      <c r="Q26" s="128" t="str">
        <f t="shared" ca="1" si="1"/>
        <v>NO</v>
      </c>
      <c r="R26" s="128" t="str">
        <f t="shared" ca="1" si="2"/>
        <v>YES</v>
      </c>
      <c r="S26" s="128" t="str">
        <f t="shared" ca="1" si="3"/>
        <v>NO</v>
      </c>
      <c r="T26" s="128" t="str">
        <f t="shared" ca="1" si="4"/>
        <v>NO</v>
      </c>
      <c r="U26" s="128" t="str">
        <f t="shared" ca="1" si="5"/>
        <v/>
      </c>
    </row>
    <row r="27" spans="1:21" x14ac:dyDescent="0.25">
      <c r="A27" s="128" t="s">
        <v>428</v>
      </c>
      <c r="B27" s="128">
        <v>24</v>
      </c>
      <c r="C27" s="128" t="str">
        <f t="shared" si="6"/>
        <v>'Raw Hitter Web Query'!</v>
      </c>
      <c r="D27" s="128">
        <f t="shared" ca="1" si="7"/>
        <v>267</v>
      </c>
      <c r="E27" s="128"/>
      <c r="F27" s="133" t="str">
        <f t="shared" ca="1" si="8"/>
        <v/>
      </c>
      <c r="G27" s="129" t="str">
        <f t="shared" ca="1" si="8"/>
        <v/>
      </c>
      <c r="H27" s="129">
        <f t="shared" ca="1" si="10"/>
        <v>0</v>
      </c>
      <c r="I27" s="129">
        <f t="shared" ca="1" si="10"/>
        <v>0</v>
      </c>
      <c r="J27" s="129">
        <f t="shared" ca="1" si="10"/>
        <v>0</v>
      </c>
      <c r="K27" s="129">
        <f t="shared" ca="1" si="10"/>
        <v>0</v>
      </c>
      <c r="L27" s="129">
        <f t="shared" ca="1" si="10"/>
        <v>0</v>
      </c>
      <c r="M27" s="129">
        <f t="shared" ca="1" si="10"/>
        <v>0</v>
      </c>
      <c r="N27" s="129">
        <f t="shared" ca="1" si="10"/>
        <v>0</v>
      </c>
      <c r="O27" s="129">
        <f t="shared" ca="1" si="10"/>
        <v>0</v>
      </c>
      <c r="Q27" s="128" t="str">
        <f t="shared" ca="1" si="1"/>
        <v>NO</v>
      </c>
      <c r="R27" s="128" t="str">
        <f t="shared" ca="1" si="2"/>
        <v>YES</v>
      </c>
      <c r="S27" s="128" t="str">
        <f t="shared" ca="1" si="3"/>
        <v>NO</v>
      </c>
      <c r="T27" s="128" t="str">
        <f t="shared" ca="1" si="4"/>
        <v>NO</v>
      </c>
      <c r="U27" s="128" t="str">
        <f t="shared" ca="1" si="5"/>
        <v/>
      </c>
    </row>
    <row r="28" spans="1:21" x14ac:dyDescent="0.25">
      <c r="A28" s="128" t="s">
        <v>428</v>
      </c>
      <c r="B28" s="128">
        <v>25</v>
      </c>
      <c r="C28" s="128" t="str">
        <f t="shared" si="6"/>
        <v>'Raw Hitter Web Query'!</v>
      </c>
      <c r="D28" s="128">
        <f t="shared" ca="1" si="7"/>
        <v>268</v>
      </c>
      <c r="E28" s="128"/>
      <c r="F28" s="133" t="str">
        <f t="shared" ca="1" si="8"/>
        <v/>
      </c>
      <c r="G28" s="129" t="str">
        <f t="shared" ca="1" si="8"/>
        <v/>
      </c>
      <c r="H28" s="129">
        <f t="shared" ca="1" si="10"/>
        <v>0</v>
      </c>
      <c r="I28" s="129">
        <f t="shared" ca="1" si="10"/>
        <v>0</v>
      </c>
      <c r="J28" s="129">
        <f t="shared" ca="1" si="10"/>
        <v>0</v>
      </c>
      <c r="K28" s="129">
        <f t="shared" ca="1" si="10"/>
        <v>0</v>
      </c>
      <c r="L28" s="129">
        <f t="shared" ca="1" si="10"/>
        <v>0</v>
      </c>
      <c r="M28" s="129">
        <f t="shared" ca="1" si="10"/>
        <v>0</v>
      </c>
      <c r="N28" s="129">
        <f t="shared" ca="1" si="10"/>
        <v>0</v>
      </c>
      <c r="O28" s="129">
        <f t="shared" ca="1" si="10"/>
        <v>0</v>
      </c>
      <c r="Q28" s="128" t="str">
        <f t="shared" ca="1" si="1"/>
        <v>NO</v>
      </c>
      <c r="R28" s="128" t="str">
        <f t="shared" ca="1" si="2"/>
        <v>YES</v>
      </c>
      <c r="S28" s="128" t="str">
        <f t="shared" ca="1" si="3"/>
        <v>NO</v>
      </c>
      <c r="T28" s="128" t="str">
        <f t="shared" ca="1" si="4"/>
        <v>NO</v>
      </c>
      <c r="U28" s="128" t="str">
        <f t="shared" ca="1" si="5"/>
        <v/>
      </c>
    </row>
    <row r="29" spans="1:21" x14ac:dyDescent="0.25">
      <c r="A29" s="128" t="s">
        <v>428</v>
      </c>
      <c r="B29" s="128">
        <v>26</v>
      </c>
      <c r="C29" s="128" t="str">
        <f t="shared" si="6"/>
        <v>'Raw Hitter Web Query'!</v>
      </c>
      <c r="D29" s="128">
        <f t="shared" ca="1" si="7"/>
        <v>269</v>
      </c>
      <c r="E29" s="128"/>
      <c r="F29" s="133" t="str">
        <f t="shared" ca="1" si="8"/>
        <v/>
      </c>
      <c r="G29" s="129" t="str">
        <f t="shared" ca="1" si="8"/>
        <v/>
      </c>
      <c r="H29" s="129">
        <f t="shared" ca="1" si="10"/>
        <v>0</v>
      </c>
      <c r="I29" s="129">
        <f t="shared" ca="1" si="10"/>
        <v>0</v>
      </c>
      <c r="J29" s="129">
        <f t="shared" ca="1" si="10"/>
        <v>0</v>
      </c>
      <c r="K29" s="129">
        <f t="shared" ca="1" si="10"/>
        <v>0</v>
      </c>
      <c r="L29" s="129">
        <f t="shared" ca="1" si="10"/>
        <v>0</v>
      </c>
      <c r="M29" s="129">
        <f t="shared" ca="1" si="10"/>
        <v>0</v>
      </c>
      <c r="N29" s="129">
        <f t="shared" ca="1" si="10"/>
        <v>0</v>
      </c>
      <c r="O29" s="129">
        <f t="shared" ca="1" si="10"/>
        <v>0</v>
      </c>
      <c r="Q29" s="128" t="str">
        <f t="shared" ca="1" si="1"/>
        <v>NO</v>
      </c>
      <c r="R29" s="128" t="str">
        <f t="shared" ca="1" si="2"/>
        <v>YES</v>
      </c>
      <c r="S29" s="128" t="str">
        <f t="shared" ca="1" si="3"/>
        <v>NO</v>
      </c>
      <c r="T29" s="128" t="str">
        <f t="shared" ca="1" si="4"/>
        <v>NO</v>
      </c>
      <c r="U29" s="128" t="str">
        <f t="shared" ca="1" si="5"/>
        <v/>
      </c>
    </row>
    <row r="30" spans="1:21" x14ac:dyDescent="0.25">
      <c r="A30" s="128" t="s">
        <v>428</v>
      </c>
      <c r="B30" s="128">
        <v>27</v>
      </c>
      <c r="C30" s="128" t="str">
        <f t="shared" si="6"/>
        <v>'Raw Hitter Web Query'!</v>
      </c>
      <c r="D30" s="128">
        <f t="shared" ca="1" si="7"/>
        <v>270</v>
      </c>
      <c r="E30" s="128"/>
      <c r="F30" s="133" t="str">
        <f t="shared" ca="1" si="8"/>
        <v/>
      </c>
      <c r="G30" s="129" t="str">
        <f t="shared" ca="1" si="8"/>
        <v/>
      </c>
      <c r="H30" s="129">
        <f t="shared" ca="1" si="10"/>
        <v>0</v>
      </c>
      <c r="I30" s="129">
        <f t="shared" ca="1" si="10"/>
        <v>0</v>
      </c>
      <c r="J30" s="129">
        <f t="shared" ca="1" si="10"/>
        <v>0</v>
      </c>
      <c r="K30" s="129">
        <f t="shared" ca="1" si="10"/>
        <v>0</v>
      </c>
      <c r="L30" s="129">
        <f t="shared" ca="1" si="10"/>
        <v>0</v>
      </c>
      <c r="M30" s="129">
        <f t="shared" ca="1" si="10"/>
        <v>0</v>
      </c>
      <c r="N30" s="129">
        <f t="shared" ca="1" si="10"/>
        <v>0</v>
      </c>
      <c r="O30" s="129">
        <f t="shared" ca="1" si="10"/>
        <v>0</v>
      </c>
      <c r="Q30" s="128" t="str">
        <f t="shared" ca="1" si="1"/>
        <v>NO</v>
      </c>
      <c r="R30" s="128" t="str">
        <f t="shared" ca="1" si="2"/>
        <v>YES</v>
      </c>
      <c r="S30" s="128" t="str">
        <f t="shared" ca="1" si="3"/>
        <v>NO</v>
      </c>
      <c r="T30" s="128" t="str">
        <f t="shared" ca="1" si="4"/>
        <v>NO</v>
      </c>
      <c r="U30" s="128" t="str">
        <f t="shared" ca="1" si="5"/>
        <v/>
      </c>
    </row>
    <row r="31" spans="1:21" x14ac:dyDescent="0.25">
      <c r="A31" s="128" t="s">
        <v>428</v>
      </c>
      <c r="B31" s="128">
        <v>28</v>
      </c>
      <c r="C31" s="128" t="str">
        <f t="shared" si="6"/>
        <v>'Raw Hitter Web Query'!</v>
      </c>
      <c r="D31" s="128">
        <f t="shared" ca="1" si="7"/>
        <v>271</v>
      </c>
      <c r="E31" s="128"/>
      <c r="F31" s="133" t="str">
        <f t="shared" ca="1" si="8"/>
        <v/>
      </c>
      <c r="G31" s="129" t="str">
        <f t="shared" ca="1" si="8"/>
        <v/>
      </c>
      <c r="H31" s="129">
        <f t="shared" ca="1" si="10"/>
        <v>0</v>
      </c>
      <c r="I31" s="129">
        <f t="shared" ca="1" si="10"/>
        <v>0</v>
      </c>
      <c r="J31" s="129">
        <f t="shared" ca="1" si="10"/>
        <v>0</v>
      </c>
      <c r="K31" s="129">
        <f t="shared" ca="1" si="10"/>
        <v>0</v>
      </c>
      <c r="L31" s="129">
        <f t="shared" ca="1" si="10"/>
        <v>0</v>
      </c>
      <c r="M31" s="129">
        <f t="shared" ca="1" si="10"/>
        <v>0</v>
      </c>
      <c r="N31" s="129">
        <f t="shared" ca="1" si="10"/>
        <v>0</v>
      </c>
      <c r="O31" s="129">
        <f t="shared" ca="1" si="10"/>
        <v>0</v>
      </c>
      <c r="Q31" s="128" t="str">
        <f t="shared" ca="1" si="1"/>
        <v>NO</v>
      </c>
      <c r="R31" s="128" t="str">
        <f t="shared" ca="1" si="2"/>
        <v>YES</v>
      </c>
      <c r="S31" s="128" t="str">
        <f t="shared" ca="1" si="3"/>
        <v>NO</v>
      </c>
      <c r="T31" s="128" t="str">
        <f t="shared" ca="1" si="4"/>
        <v>NO</v>
      </c>
      <c r="U31" s="128" t="str">
        <f t="shared" ca="1" si="5"/>
        <v/>
      </c>
    </row>
    <row r="32" spans="1:21" x14ac:dyDescent="0.25">
      <c r="A32" s="128" t="s">
        <v>428</v>
      </c>
      <c r="B32" s="128">
        <v>29</v>
      </c>
      <c r="C32" s="128" t="str">
        <f t="shared" si="6"/>
        <v>'Raw Hitter Web Query'!</v>
      </c>
      <c r="D32" s="128">
        <f t="shared" ca="1" si="7"/>
        <v>272</v>
      </c>
      <c r="E32" s="128"/>
      <c r="F32" s="133" t="str">
        <f t="shared" ca="1" si="8"/>
        <v/>
      </c>
      <c r="G32" s="129" t="str">
        <f t="shared" ca="1" si="8"/>
        <v/>
      </c>
      <c r="H32" s="129">
        <f t="shared" ca="1" si="10"/>
        <v>0</v>
      </c>
      <c r="I32" s="129">
        <f t="shared" ca="1" si="10"/>
        <v>0</v>
      </c>
      <c r="J32" s="129">
        <f t="shared" ca="1" si="10"/>
        <v>0</v>
      </c>
      <c r="K32" s="129">
        <f t="shared" ca="1" si="10"/>
        <v>0</v>
      </c>
      <c r="L32" s="129">
        <f t="shared" ca="1" si="10"/>
        <v>0</v>
      </c>
      <c r="M32" s="129">
        <f t="shared" ca="1" si="10"/>
        <v>0</v>
      </c>
      <c r="N32" s="129">
        <f t="shared" ca="1" si="10"/>
        <v>0</v>
      </c>
      <c r="O32" s="129">
        <f t="shared" ca="1" si="10"/>
        <v>0</v>
      </c>
      <c r="Q32" s="128" t="str">
        <f t="shared" ca="1" si="1"/>
        <v>NO</v>
      </c>
      <c r="R32" s="128" t="str">
        <f t="shared" ca="1" si="2"/>
        <v>YES</v>
      </c>
      <c r="S32" s="128" t="str">
        <f t="shared" ca="1" si="3"/>
        <v>NO</v>
      </c>
      <c r="T32" s="128" t="str">
        <f t="shared" ca="1" si="4"/>
        <v>NO</v>
      </c>
      <c r="U32" s="128" t="str">
        <f t="shared" ca="1" si="5"/>
        <v/>
      </c>
    </row>
    <row r="33" spans="1:21" x14ac:dyDescent="0.25">
      <c r="A33" s="128" t="s">
        <v>428</v>
      </c>
      <c r="B33" s="128">
        <v>30</v>
      </c>
      <c r="C33" s="128" t="str">
        <f t="shared" si="6"/>
        <v>'Raw Hitter Web Query'!</v>
      </c>
      <c r="D33" s="128">
        <f t="shared" ca="1" si="7"/>
        <v>273</v>
      </c>
      <c r="E33" s="128"/>
      <c r="F33" s="133" t="str">
        <f t="shared" ca="1" si="8"/>
        <v/>
      </c>
      <c r="G33" s="129" t="str">
        <f t="shared" ca="1" si="8"/>
        <v/>
      </c>
      <c r="H33" s="129">
        <f t="shared" ca="1" si="10"/>
        <v>0</v>
      </c>
      <c r="I33" s="129">
        <f t="shared" ca="1" si="10"/>
        <v>0</v>
      </c>
      <c r="J33" s="129">
        <f t="shared" ca="1" si="10"/>
        <v>0</v>
      </c>
      <c r="K33" s="129">
        <f t="shared" ca="1" si="10"/>
        <v>0</v>
      </c>
      <c r="L33" s="129">
        <f t="shared" ca="1" si="10"/>
        <v>0</v>
      </c>
      <c r="M33" s="129">
        <f t="shared" ca="1" si="10"/>
        <v>0</v>
      </c>
      <c r="N33" s="129">
        <f t="shared" ca="1" si="10"/>
        <v>0</v>
      </c>
      <c r="O33" s="129">
        <f t="shared" ca="1" si="10"/>
        <v>0</v>
      </c>
      <c r="Q33" s="128" t="str">
        <f t="shared" ca="1" si="1"/>
        <v>NO</v>
      </c>
      <c r="R33" s="128" t="str">
        <f t="shared" ca="1" si="2"/>
        <v>YES</v>
      </c>
      <c r="S33" s="128" t="str">
        <f t="shared" ca="1" si="3"/>
        <v>NO</v>
      </c>
      <c r="T33" s="128" t="str">
        <f t="shared" ca="1" si="4"/>
        <v>NO</v>
      </c>
      <c r="U33" s="128" t="str">
        <f t="shared" ca="1" si="5"/>
        <v/>
      </c>
    </row>
    <row r="34" spans="1:21" x14ac:dyDescent="0.25">
      <c r="A34" s="128" t="s">
        <v>428</v>
      </c>
      <c r="B34" s="128">
        <v>31</v>
      </c>
      <c r="C34" s="128" t="str">
        <f t="shared" si="6"/>
        <v>'Raw Hitter Web Query'!</v>
      </c>
      <c r="D34" s="128">
        <f t="shared" ca="1" si="7"/>
        <v>274</v>
      </c>
      <c r="E34" s="128"/>
      <c r="F34" s="133" t="str">
        <f t="shared" ca="1" si="8"/>
        <v/>
      </c>
      <c r="G34" s="129" t="str">
        <f t="shared" ca="1" si="8"/>
        <v/>
      </c>
      <c r="H34" s="129">
        <f t="shared" ca="1" si="10"/>
        <v>0</v>
      </c>
      <c r="I34" s="129">
        <f t="shared" ca="1" si="10"/>
        <v>0</v>
      </c>
      <c r="J34" s="129">
        <f t="shared" ca="1" si="10"/>
        <v>0</v>
      </c>
      <c r="K34" s="129">
        <f t="shared" ca="1" si="10"/>
        <v>0</v>
      </c>
      <c r="L34" s="129">
        <f t="shared" ca="1" si="10"/>
        <v>0</v>
      </c>
      <c r="M34" s="129">
        <f t="shared" ca="1" si="10"/>
        <v>0</v>
      </c>
      <c r="N34" s="129">
        <f t="shared" ca="1" si="10"/>
        <v>0</v>
      </c>
      <c r="O34" s="129">
        <f t="shared" ca="1" si="10"/>
        <v>0</v>
      </c>
      <c r="Q34" s="128" t="str">
        <f t="shared" ca="1" si="1"/>
        <v>NO</v>
      </c>
      <c r="R34" s="128" t="str">
        <f t="shared" ca="1" si="2"/>
        <v>YES</v>
      </c>
      <c r="S34" s="128" t="str">
        <f t="shared" ca="1" si="3"/>
        <v>NO</v>
      </c>
      <c r="T34" s="128" t="str">
        <f t="shared" ca="1" si="4"/>
        <v>NO</v>
      </c>
      <c r="U34" s="128" t="str">
        <f t="shared" ca="1" si="5"/>
        <v/>
      </c>
    </row>
    <row r="35" spans="1:21" x14ac:dyDescent="0.25">
      <c r="A35" s="128" t="s">
        <v>428</v>
      </c>
      <c r="B35" s="128">
        <v>32</v>
      </c>
      <c r="C35" s="128" t="str">
        <f t="shared" si="6"/>
        <v>'Raw Hitter Web Query'!</v>
      </c>
      <c r="D35" s="128">
        <f t="shared" ca="1" si="7"/>
        <v>275</v>
      </c>
      <c r="E35" s="128"/>
      <c r="F35" s="133" t="str">
        <f t="shared" ca="1" si="8"/>
        <v/>
      </c>
      <c r="G35" s="129" t="str">
        <f t="shared" ca="1" si="8"/>
        <v/>
      </c>
      <c r="H35" s="129">
        <f t="shared" ca="1" si="10"/>
        <v>0</v>
      </c>
      <c r="I35" s="129">
        <f t="shared" ca="1" si="10"/>
        <v>0</v>
      </c>
      <c r="J35" s="129">
        <f t="shared" ca="1" si="10"/>
        <v>0</v>
      </c>
      <c r="K35" s="129">
        <f t="shared" ca="1" si="10"/>
        <v>0</v>
      </c>
      <c r="L35" s="129">
        <f t="shared" ca="1" si="10"/>
        <v>0</v>
      </c>
      <c r="M35" s="129">
        <f t="shared" ca="1" si="10"/>
        <v>0</v>
      </c>
      <c r="N35" s="129">
        <f t="shared" ca="1" si="10"/>
        <v>0</v>
      </c>
      <c r="O35" s="129">
        <f t="shared" ca="1" si="10"/>
        <v>0</v>
      </c>
      <c r="Q35" s="128" t="str">
        <f t="shared" ca="1" si="1"/>
        <v>NO</v>
      </c>
      <c r="R35" s="128" t="str">
        <f t="shared" ca="1" si="2"/>
        <v>YES</v>
      </c>
      <c r="S35" s="128" t="str">
        <f t="shared" ca="1" si="3"/>
        <v>NO</v>
      </c>
      <c r="T35" s="128" t="str">
        <f t="shared" ca="1" si="4"/>
        <v>NO</v>
      </c>
      <c r="U35" s="128" t="str">
        <f t="shared" ca="1" si="5"/>
        <v/>
      </c>
    </row>
    <row r="36" spans="1:21" x14ac:dyDescent="0.25">
      <c r="A36" s="128" t="s">
        <v>428</v>
      </c>
      <c r="B36" s="128">
        <v>33</v>
      </c>
      <c r="C36" s="128" t="str">
        <f t="shared" si="6"/>
        <v>'Raw Hitter Web Query'!</v>
      </c>
      <c r="D36" s="128">
        <f t="shared" ca="1" si="7"/>
        <v>276</v>
      </c>
      <c r="E36" s="128"/>
      <c r="F36" s="133" t="str">
        <f t="shared" ca="1" si="8"/>
        <v/>
      </c>
      <c r="G36" s="129" t="str">
        <f t="shared" ca="1" si="8"/>
        <v/>
      </c>
      <c r="H36" s="129">
        <f t="shared" ref="H36:O42" ca="1" si="11">IF($T36="YES",IF(OR($Q36="YES",$R36="YES",$S36="YES"),0,IF($B36&lt;=$B$4,INDIRECT($C36&amp;H$4&amp;$D36),"")),IF(IFERROR(VLOOKUP($F36,$U:$U,1,FALSE),0)&gt;0,0,IF(OR($Q36="YES",$R36="YES",$S36="YES"),0,IF($B36&lt;=$B$4,INDIRECT($C36&amp;H$4&amp;$D36),""))))</f>
        <v>0</v>
      </c>
      <c r="I36" s="129">
        <f t="shared" ca="1" si="11"/>
        <v>0</v>
      </c>
      <c r="J36" s="129">
        <f t="shared" ca="1" si="11"/>
        <v>0</v>
      </c>
      <c r="K36" s="129">
        <f t="shared" ca="1" si="11"/>
        <v>0</v>
      </c>
      <c r="L36" s="129">
        <f t="shared" ca="1" si="11"/>
        <v>0</v>
      </c>
      <c r="M36" s="129">
        <f t="shared" ca="1" si="11"/>
        <v>0</v>
      </c>
      <c r="N36" s="129">
        <f t="shared" ca="1" si="11"/>
        <v>0</v>
      </c>
      <c r="O36" s="129">
        <f t="shared" ca="1" si="11"/>
        <v>0</v>
      </c>
      <c r="Q36" s="128" t="str">
        <f t="shared" ca="1" si="1"/>
        <v>NO</v>
      </c>
      <c r="R36" s="128" t="str">
        <f t="shared" ca="1" si="2"/>
        <v>YES</v>
      </c>
      <c r="S36" s="128" t="str">
        <f t="shared" ca="1" si="3"/>
        <v>NO</v>
      </c>
      <c r="T36" s="128" t="str">
        <f t="shared" ca="1" si="4"/>
        <v>NO</v>
      </c>
      <c r="U36" s="128" t="str">
        <f t="shared" ca="1" si="5"/>
        <v/>
      </c>
    </row>
    <row r="37" spans="1:21" x14ac:dyDescent="0.25">
      <c r="A37" s="128" t="s">
        <v>428</v>
      </c>
      <c r="B37" s="128">
        <v>34</v>
      </c>
      <c r="C37" s="128" t="str">
        <f t="shared" si="6"/>
        <v>'Raw Hitter Web Query'!</v>
      </c>
      <c r="D37" s="128">
        <f t="shared" ca="1" si="7"/>
        <v>277</v>
      </c>
      <c r="E37" s="128"/>
      <c r="F37" s="133" t="str">
        <f t="shared" ca="1" si="8"/>
        <v/>
      </c>
      <c r="G37" s="129" t="str">
        <f t="shared" ca="1" si="8"/>
        <v/>
      </c>
      <c r="H37" s="129">
        <f t="shared" ca="1" si="11"/>
        <v>0</v>
      </c>
      <c r="I37" s="129">
        <f t="shared" ca="1" si="11"/>
        <v>0</v>
      </c>
      <c r="J37" s="129">
        <f t="shared" ca="1" si="11"/>
        <v>0</v>
      </c>
      <c r="K37" s="129">
        <f t="shared" ca="1" si="11"/>
        <v>0</v>
      </c>
      <c r="L37" s="129">
        <f t="shared" ca="1" si="11"/>
        <v>0</v>
      </c>
      <c r="M37" s="129">
        <f t="shared" ca="1" si="11"/>
        <v>0</v>
      </c>
      <c r="N37" s="129">
        <f t="shared" ca="1" si="11"/>
        <v>0</v>
      </c>
      <c r="O37" s="129">
        <f t="shared" ca="1" si="11"/>
        <v>0</v>
      </c>
      <c r="Q37" s="128" t="str">
        <f t="shared" ca="1" si="1"/>
        <v>NO</v>
      </c>
      <c r="R37" s="128" t="str">
        <f t="shared" ca="1" si="2"/>
        <v>YES</v>
      </c>
      <c r="S37" s="128" t="str">
        <f t="shared" ca="1" si="3"/>
        <v>NO</v>
      </c>
      <c r="T37" s="128" t="str">
        <f t="shared" ca="1" si="4"/>
        <v>NO</v>
      </c>
      <c r="U37" s="128" t="str">
        <f t="shared" ca="1" si="5"/>
        <v/>
      </c>
    </row>
    <row r="38" spans="1:21" x14ac:dyDescent="0.25">
      <c r="A38" s="128" t="s">
        <v>428</v>
      </c>
      <c r="B38" s="128">
        <v>35</v>
      </c>
      <c r="C38" s="128" t="str">
        <f t="shared" si="6"/>
        <v>'Raw Hitter Web Query'!</v>
      </c>
      <c r="D38" s="128">
        <f t="shared" ca="1" si="7"/>
        <v>278</v>
      </c>
      <c r="E38" s="128"/>
      <c r="F38" s="133" t="str">
        <f t="shared" ca="1" si="8"/>
        <v/>
      </c>
      <c r="G38" s="129" t="str">
        <f t="shared" ca="1" si="8"/>
        <v/>
      </c>
      <c r="H38" s="129">
        <f t="shared" ca="1" si="11"/>
        <v>0</v>
      </c>
      <c r="I38" s="129">
        <f t="shared" ca="1" si="11"/>
        <v>0</v>
      </c>
      <c r="J38" s="129">
        <f t="shared" ca="1" si="11"/>
        <v>0</v>
      </c>
      <c r="K38" s="129">
        <f t="shared" ca="1" si="11"/>
        <v>0</v>
      </c>
      <c r="L38" s="129">
        <f t="shared" ca="1" si="11"/>
        <v>0</v>
      </c>
      <c r="M38" s="129">
        <f t="shared" ca="1" si="11"/>
        <v>0</v>
      </c>
      <c r="N38" s="129">
        <f t="shared" ca="1" si="11"/>
        <v>0</v>
      </c>
      <c r="O38" s="129">
        <f t="shared" ca="1" si="11"/>
        <v>0</v>
      </c>
      <c r="Q38" s="128" t="str">
        <f t="shared" ca="1" si="1"/>
        <v>NO</v>
      </c>
      <c r="R38" s="128" t="str">
        <f t="shared" ca="1" si="2"/>
        <v>YES</v>
      </c>
      <c r="S38" s="128" t="str">
        <f t="shared" ca="1" si="3"/>
        <v>NO</v>
      </c>
      <c r="T38" s="128" t="str">
        <f t="shared" ca="1" si="4"/>
        <v>NO</v>
      </c>
      <c r="U38" s="128" t="str">
        <f t="shared" ca="1" si="5"/>
        <v/>
      </c>
    </row>
    <row r="39" spans="1:21" x14ac:dyDescent="0.25">
      <c r="A39" s="128" t="s">
        <v>428</v>
      </c>
      <c r="B39" s="128">
        <v>36</v>
      </c>
      <c r="C39" s="128" t="str">
        <f t="shared" si="6"/>
        <v>'Raw Hitter Web Query'!</v>
      </c>
      <c r="D39" s="128">
        <f t="shared" ca="1" si="7"/>
        <v>279</v>
      </c>
      <c r="E39" s="128"/>
      <c r="F39" s="133" t="str">
        <f t="shared" ca="1" si="8"/>
        <v/>
      </c>
      <c r="G39" s="129" t="str">
        <f t="shared" ca="1" si="8"/>
        <v/>
      </c>
      <c r="H39" s="129">
        <f t="shared" ca="1" si="11"/>
        <v>0</v>
      </c>
      <c r="I39" s="129">
        <f t="shared" ca="1" si="11"/>
        <v>0</v>
      </c>
      <c r="J39" s="129">
        <f t="shared" ca="1" si="11"/>
        <v>0</v>
      </c>
      <c r="K39" s="129">
        <f t="shared" ca="1" si="11"/>
        <v>0</v>
      </c>
      <c r="L39" s="129">
        <f t="shared" ca="1" si="11"/>
        <v>0</v>
      </c>
      <c r="M39" s="129">
        <f t="shared" ca="1" si="11"/>
        <v>0</v>
      </c>
      <c r="N39" s="129">
        <f t="shared" ca="1" si="11"/>
        <v>0</v>
      </c>
      <c r="O39" s="129">
        <f t="shared" ca="1" si="11"/>
        <v>0</v>
      </c>
      <c r="Q39" s="128" t="str">
        <f t="shared" ca="1" si="1"/>
        <v>NO</v>
      </c>
      <c r="R39" s="128" t="str">
        <f t="shared" ca="1" si="2"/>
        <v>YES</v>
      </c>
      <c r="S39" s="128" t="str">
        <f t="shared" ca="1" si="3"/>
        <v>NO</v>
      </c>
      <c r="T39" s="128" t="str">
        <f t="shared" ca="1" si="4"/>
        <v>NO</v>
      </c>
      <c r="U39" s="128" t="str">
        <f t="shared" ca="1" si="5"/>
        <v/>
      </c>
    </row>
    <row r="40" spans="1:21" x14ac:dyDescent="0.25">
      <c r="A40" s="128" t="s">
        <v>428</v>
      </c>
      <c r="B40" s="128">
        <v>37</v>
      </c>
      <c r="C40" s="128" t="str">
        <f t="shared" si="6"/>
        <v>'Raw Hitter Web Query'!</v>
      </c>
      <c r="D40" s="128">
        <f t="shared" ca="1" si="7"/>
        <v>280</v>
      </c>
      <c r="E40" s="128"/>
      <c r="F40" s="133" t="str">
        <f t="shared" ca="1" si="8"/>
        <v/>
      </c>
      <c r="G40" s="129" t="str">
        <f t="shared" ca="1" si="8"/>
        <v/>
      </c>
      <c r="H40" s="129">
        <f t="shared" ca="1" si="11"/>
        <v>0</v>
      </c>
      <c r="I40" s="129">
        <f t="shared" ca="1" si="11"/>
        <v>0</v>
      </c>
      <c r="J40" s="129">
        <f t="shared" ca="1" si="11"/>
        <v>0</v>
      </c>
      <c r="K40" s="129">
        <f t="shared" ca="1" si="11"/>
        <v>0</v>
      </c>
      <c r="L40" s="129">
        <f t="shared" ca="1" si="11"/>
        <v>0</v>
      </c>
      <c r="M40" s="129">
        <f t="shared" ca="1" si="11"/>
        <v>0</v>
      </c>
      <c r="N40" s="129">
        <f t="shared" ca="1" si="11"/>
        <v>0</v>
      </c>
      <c r="O40" s="129">
        <f t="shared" ca="1" si="11"/>
        <v>0</v>
      </c>
      <c r="Q40" s="128" t="str">
        <f t="shared" ca="1" si="1"/>
        <v>NO</v>
      </c>
      <c r="R40" s="128" t="str">
        <f t="shared" ca="1" si="2"/>
        <v>YES</v>
      </c>
      <c r="S40" s="128" t="str">
        <f t="shared" ca="1" si="3"/>
        <v>NO</v>
      </c>
      <c r="T40" s="128" t="str">
        <f t="shared" ca="1" si="4"/>
        <v>NO</v>
      </c>
      <c r="U40" s="128" t="str">
        <f t="shared" ca="1" si="5"/>
        <v/>
      </c>
    </row>
    <row r="41" spans="1:21" x14ac:dyDescent="0.25">
      <c r="A41" s="128" t="s">
        <v>428</v>
      </c>
      <c r="B41" s="128">
        <v>38</v>
      </c>
      <c r="C41" s="128" t="str">
        <f t="shared" si="6"/>
        <v>'Raw Hitter Web Query'!</v>
      </c>
      <c r="D41" s="128">
        <f t="shared" ca="1" si="7"/>
        <v>281</v>
      </c>
      <c r="E41" s="128"/>
      <c r="F41" s="133" t="str">
        <f t="shared" ca="1" si="8"/>
        <v/>
      </c>
      <c r="G41" s="129" t="str">
        <f t="shared" ca="1" si="8"/>
        <v/>
      </c>
      <c r="H41" s="129">
        <f t="shared" ca="1" si="11"/>
        <v>0</v>
      </c>
      <c r="I41" s="129">
        <f t="shared" ca="1" si="11"/>
        <v>0</v>
      </c>
      <c r="J41" s="129">
        <f t="shared" ca="1" si="11"/>
        <v>0</v>
      </c>
      <c r="K41" s="129">
        <f t="shared" ca="1" si="11"/>
        <v>0</v>
      </c>
      <c r="L41" s="129">
        <f t="shared" ca="1" si="11"/>
        <v>0</v>
      </c>
      <c r="M41" s="129">
        <f t="shared" ca="1" si="11"/>
        <v>0</v>
      </c>
      <c r="N41" s="129">
        <f t="shared" ca="1" si="11"/>
        <v>0</v>
      </c>
      <c r="O41" s="129">
        <f t="shared" ca="1" si="11"/>
        <v>0</v>
      </c>
      <c r="Q41" s="128" t="str">
        <f t="shared" ca="1" si="1"/>
        <v>NO</v>
      </c>
      <c r="R41" s="128" t="str">
        <f t="shared" ca="1" si="2"/>
        <v>YES</v>
      </c>
      <c r="S41" s="128" t="str">
        <f t="shared" ca="1" si="3"/>
        <v>NO</v>
      </c>
      <c r="T41" s="128" t="str">
        <f t="shared" ca="1" si="4"/>
        <v>NO</v>
      </c>
      <c r="U41" s="128" t="str">
        <f t="shared" ca="1" si="5"/>
        <v/>
      </c>
    </row>
    <row r="42" spans="1:21" x14ac:dyDescent="0.25">
      <c r="A42" s="128" t="s">
        <v>428</v>
      </c>
      <c r="B42" s="128">
        <v>39</v>
      </c>
      <c r="C42" s="128" t="str">
        <f t="shared" si="6"/>
        <v>'Raw Hitter Web Query'!</v>
      </c>
      <c r="D42" s="128">
        <f t="shared" ca="1" si="7"/>
        <v>282</v>
      </c>
      <c r="E42" s="128"/>
      <c r="F42" s="133" t="str">
        <f t="shared" ca="1" si="8"/>
        <v/>
      </c>
      <c r="G42" s="129" t="str">
        <f t="shared" ca="1" si="8"/>
        <v/>
      </c>
      <c r="H42" s="129">
        <f t="shared" ca="1" si="11"/>
        <v>0</v>
      </c>
      <c r="I42" s="129">
        <f t="shared" ca="1" si="11"/>
        <v>0</v>
      </c>
      <c r="J42" s="129">
        <f t="shared" ca="1" si="11"/>
        <v>0</v>
      </c>
      <c r="K42" s="129">
        <f t="shared" ca="1" si="11"/>
        <v>0</v>
      </c>
      <c r="L42" s="129">
        <f t="shared" ca="1" si="11"/>
        <v>0</v>
      </c>
      <c r="M42" s="129">
        <f t="shared" ca="1" si="11"/>
        <v>0</v>
      </c>
      <c r="N42" s="129">
        <f t="shared" ca="1" si="11"/>
        <v>0</v>
      </c>
      <c r="O42" s="129">
        <f t="shared" ca="1" si="11"/>
        <v>0</v>
      </c>
      <c r="Q42" s="128" t="str">
        <f t="shared" ca="1" si="1"/>
        <v>NO</v>
      </c>
      <c r="R42" s="128" t="str">
        <f t="shared" ca="1" si="2"/>
        <v>YES</v>
      </c>
      <c r="S42" s="128" t="str">
        <f t="shared" ca="1" si="3"/>
        <v>NO</v>
      </c>
      <c r="T42" s="128" t="str">
        <f t="shared" ca="1" si="4"/>
        <v>NO</v>
      </c>
      <c r="U42" s="128" t="str">
        <f t="shared" ca="1" si="5"/>
        <v/>
      </c>
    </row>
    <row r="43" spans="1:21" x14ac:dyDescent="0.25">
      <c r="A43" s="128" t="s">
        <v>428</v>
      </c>
      <c r="B43" s="128">
        <v>40</v>
      </c>
      <c r="C43" s="128" t="str">
        <f t="shared" si="6"/>
        <v>'Raw Hitter Web Query'!</v>
      </c>
      <c r="D43" s="128">
        <f t="shared" ref="D43:D59" ca="1" si="12">$B$3+B43</f>
        <v>283</v>
      </c>
      <c r="E43" s="128"/>
      <c r="F43" s="133" t="str">
        <f t="shared" ca="1" si="8"/>
        <v/>
      </c>
      <c r="G43" s="129" t="str">
        <f t="shared" ca="1" si="8"/>
        <v/>
      </c>
      <c r="H43" s="129">
        <f t="shared" ref="H43:O59" ca="1" si="13">IF($T43="YES",IF(OR($Q43="YES",$R43="YES",$S43="YES"),0,IF($B43&lt;=$B$4,INDIRECT($C43&amp;H$4&amp;$D43),"")),IF(IFERROR(VLOOKUP($F43,$U:$U,1,FALSE),0)&gt;0,0,IF(OR($Q43="YES",$R43="YES",$S43="YES"),0,IF($B43&lt;=$B$4,INDIRECT($C43&amp;H$4&amp;$D43),""))))</f>
        <v>0</v>
      </c>
      <c r="I43" s="129">
        <f t="shared" ca="1" si="13"/>
        <v>0</v>
      </c>
      <c r="J43" s="129">
        <f t="shared" ca="1" si="13"/>
        <v>0</v>
      </c>
      <c r="K43" s="129">
        <f t="shared" ca="1" si="13"/>
        <v>0</v>
      </c>
      <c r="L43" s="129">
        <f t="shared" ca="1" si="13"/>
        <v>0</v>
      </c>
      <c r="M43" s="129">
        <f t="shared" ca="1" si="13"/>
        <v>0</v>
      </c>
      <c r="N43" s="129">
        <f t="shared" ca="1" si="13"/>
        <v>0</v>
      </c>
      <c r="O43" s="129">
        <f t="shared" ca="1" si="13"/>
        <v>0</v>
      </c>
      <c r="Q43" s="128" t="str">
        <f t="shared" ref="Q43:Q59" ca="1" si="14">IF(IFERROR(FIND("(A",G43,1),0)&gt;0,"YES",IF(IFERROR(FIND("(R",G43,1),0)&gt;0,"YES","NO"))</f>
        <v>NO</v>
      </c>
      <c r="R43" s="128" t="str">
        <f t="shared" ref="R43:R59" ca="1" si="15">IF(F43&amp;G43=F42&amp;G42,"YES","NO")</f>
        <v>YES</v>
      </c>
      <c r="S43" s="128" t="str">
        <f t="shared" ref="S43:S59" ca="1" si="16">IF(G43="Average","YES","NO")</f>
        <v>NO</v>
      </c>
      <c r="T43" s="128" t="str">
        <f t="shared" ref="T43:T59" ca="1" si="17">IF(ISNUMBER(INT(LEFT(G43,1)))=TRUE,"YES","NO")</f>
        <v>NO</v>
      </c>
      <c r="U43" s="128" t="str">
        <f t="shared" ref="U43:U59" ca="1" si="18">IF(T43="YES",F43,"")</f>
        <v/>
      </c>
    </row>
    <row r="44" spans="1:21" x14ac:dyDescent="0.25">
      <c r="A44" s="128" t="s">
        <v>428</v>
      </c>
      <c r="B44" s="128">
        <v>41</v>
      </c>
      <c r="C44" s="128" t="str">
        <f t="shared" si="6"/>
        <v>'Raw Hitter Web Query'!</v>
      </c>
      <c r="D44" s="128">
        <f t="shared" ca="1" si="12"/>
        <v>284</v>
      </c>
      <c r="E44" s="128"/>
      <c r="F44" s="133" t="str">
        <f t="shared" ca="1" si="8"/>
        <v/>
      </c>
      <c r="G44" s="129" t="str">
        <f t="shared" ca="1" si="8"/>
        <v/>
      </c>
      <c r="H44" s="129">
        <f t="shared" ca="1" si="13"/>
        <v>0</v>
      </c>
      <c r="I44" s="129">
        <f t="shared" ca="1" si="13"/>
        <v>0</v>
      </c>
      <c r="J44" s="129">
        <f t="shared" ca="1" si="13"/>
        <v>0</v>
      </c>
      <c r="K44" s="129">
        <f t="shared" ca="1" si="13"/>
        <v>0</v>
      </c>
      <c r="L44" s="129">
        <f t="shared" ca="1" si="13"/>
        <v>0</v>
      </c>
      <c r="M44" s="129">
        <f t="shared" ca="1" si="13"/>
        <v>0</v>
      </c>
      <c r="N44" s="129">
        <f t="shared" ca="1" si="13"/>
        <v>0</v>
      </c>
      <c r="O44" s="129">
        <f t="shared" ca="1" si="13"/>
        <v>0</v>
      </c>
      <c r="Q44" s="128" t="str">
        <f t="shared" ca="1" si="14"/>
        <v>NO</v>
      </c>
      <c r="R44" s="128" t="str">
        <f t="shared" ca="1" si="15"/>
        <v>YES</v>
      </c>
      <c r="S44" s="128" t="str">
        <f t="shared" ca="1" si="16"/>
        <v>NO</v>
      </c>
      <c r="T44" s="128" t="str">
        <f t="shared" ca="1" si="17"/>
        <v>NO</v>
      </c>
      <c r="U44" s="128" t="str">
        <f t="shared" ca="1" si="18"/>
        <v/>
      </c>
    </row>
    <row r="45" spans="1:21" x14ac:dyDescent="0.25">
      <c r="A45" s="128" t="s">
        <v>428</v>
      </c>
      <c r="B45" s="128">
        <v>42</v>
      </c>
      <c r="C45" s="128" t="str">
        <f t="shared" si="6"/>
        <v>'Raw Hitter Web Query'!</v>
      </c>
      <c r="D45" s="128">
        <f t="shared" ca="1" si="12"/>
        <v>285</v>
      </c>
      <c r="E45" s="128"/>
      <c r="F45" s="133" t="str">
        <f t="shared" ca="1" si="8"/>
        <v/>
      </c>
      <c r="G45" s="129" t="str">
        <f t="shared" ca="1" si="8"/>
        <v/>
      </c>
      <c r="H45" s="129">
        <f t="shared" ca="1" si="13"/>
        <v>0</v>
      </c>
      <c r="I45" s="129">
        <f t="shared" ca="1" si="13"/>
        <v>0</v>
      </c>
      <c r="J45" s="129">
        <f t="shared" ca="1" si="13"/>
        <v>0</v>
      </c>
      <c r="K45" s="129">
        <f t="shared" ca="1" si="13"/>
        <v>0</v>
      </c>
      <c r="L45" s="129">
        <f t="shared" ca="1" si="13"/>
        <v>0</v>
      </c>
      <c r="M45" s="129">
        <f t="shared" ca="1" si="13"/>
        <v>0</v>
      </c>
      <c r="N45" s="129">
        <f t="shared" ca="1" si="13"/>
        <v>0</v>
      </c>
      <c r="O45" s="129">
        <f t="shared" ca="1" si="13"/>
        <v>0</v>
      </c>
      <c r="Q45" s="128" t="str">
        <f t="shared" ca="1" si="14"/>
        <v>NO</v>
      </c>
      <c r="R45" s="128" t="str">
        <f t="shared" ca="1" si="15"/>
        <v>YES</v>
      </c>
      <c r="S45" s="128" t="str">
        <f t="shared" ca="1" si="16"/>
        <v>NO</v>
      </c>
      <c r="T45" s="128" t="str">
        <f t="shared" ca="1" si="17"/>
        <v>NO</v>
      </c>
      <c r="U45" s="128" t="str">
        <f t="shared" ca="1" si="18"/>
        <v/>
      </c>
    </row>
    <row r="46" spans="1:21" x14ac:dyDescent="0.25">
      <c r="A46" s="128" t="s">
        <v>428</v>
      </c>
      <c r="B46" s="128">
        <v>43</v>
      </c>
      <c r="C46" s="128" t="str">
        <f t="shared" si="6"/>
        <v>'Raw Hitter Web Query'!</v>
      </c>
      <c r="D46" s="128">
        <f t="shared" ca="1" si="12"/>
        <v>286</v>
      </c>
      <c r="E46" s="128"/>
      <c r="F46" s="133" t="str">
        <f t="shared" ca="1" si="8"/>
        <v/>
      </c>
      <c r="G46" s="129" t="str">
        <f t="shared" ca="1" si="8"/>
        <v/>
      </c>
      <c r="H46" s="129">
        <f t="shared" ca="1" si="13"/>
        <v>0</v>
      </c>
      <c r="I46" s="129">
        <f t="shared" ca="1" si="13"/>
        <v>0</v>
      </c>
      <c r="J46" s="129">
        <f t="shared" ca="1" si="13"/>
        <v>0</v>
      </c>
      <c r="K46" s="129">
        <f t="shared" ca="1" si="13"/>
        <v>0</v>
      </c>
      <c r="L46" s="129">
        <f t="shared" ca="1" si="13"/>
        <v>0</v>
      </c>
      <c r="M46" s="129">
        <f t="shared" ca="1" si="13"/>
        <v>0</v>
      </c>
      <c r="N46" s="129">
        <f t="shared" ca="1" si="13"/>
        <v>0</v>
      </c>
      <c r="O46" s="129">
        <f t="shared" ca="1" si="13"/>
        <v>0</v>
      </c>
      <c r="Q46" s="128" t="str">
        <f t="shared" ca="1" si="14"/>
        <v>NO</v>
      </c>
      <c r="R46" s="128" t="str">
        <f t="shared" ca="1" si="15"/>
        <v>YES</v>
      </c>
      <c r="S46" s="128" t="str">
        <f t="shared" ca="1" si="16"/>
        <v>NO</v>
      </c>
      <c r="T46" s="128" t="str">
        <f t="shared" ca="1" si="17"/>
        <v>NO</v>
      </c>
      <c r="U46" s="128" t="str">
        <f t="shared" ca="1" si="18"/>
        <v/>
      </c>
    </row>
    <row r="47" spans="1:21" x14ac:dyDescent="0.25">
      <c r="A47" s="128" t="s">
        <v>428</v>
      </c>
      <c r="B47" s="128">
        <v>44</v>
      </c>
      <c r="C47" s="128" t="str">
        <f t="shared" si="6"/>
        <v>'Raw Hitter Web Query'!</v>
      </c>
      <c r="D47" s="128">
        <f t="shared" ca="1" si="12"/>
        <v>287</v>
      </c>
      <c r="E47" s="128"/>
      <c r="F47" s="133" t="str">
        <f t="shared" ca="1" si="8"/>
        <v/>
      </c>
      <c r="G47" s="129" t="str">
        <f t="shared" ca="1" si="8"/>
        <v/>
      </c>
      <c r="H47" s="129">
        <f t="shared" ca="1" si="13"/>
        <v>0</v>
      </c>
      <c r="I47" s="129">
        <f t="shared" ca="1" si="13"/>
        <v>0</v>
      </c>
      <c r="J47" s="129">
        <f t="shared" ca="1" si="13"/>
        <v>0</v>
      </c>
      <c r="K47" s="129">
        <f t="shared" ca="1" si="13"/>
        <v>0</v>
      </c>
      <c r="L47" s="129">
        <f t="shared" ca="1" si="13"/>
        <v>0</v>
      </c>
      <c r="M47" s="129">
        <f t="shared" ca="1" si="13"/>
        <v>0</v>
      </c>
      <c r="N47" s="129">
        <f t="shared" ca="1" si="13"/>
        <v>0</v>
      </c>
      <c r="O47" s="129">
        <f t="shared" ca="1" si="13"/>
        <v>0</v>
      </c>
      <c r="Q47" s="128" t="str">
        <f t="shared" ca="1" si="14"/>
        <v>NO</v>
      </c>
      <c r="R47" s="128" t="str">
        <f t="shared" ca="1" si="15"/>
        <v>YES</v>
      </c>
      <c r="S47" s="128" t="str">
        <f t="shared" ca="1" si="16"/>
        <v>NO</v>
      </c>
      <c r="T47" s="128" t="str">
        <f t="shared" ca="1" si="17"/>
        <v>NO</v>
      </c>
      <c r="U47" s="128" t="str">
        <f t="shared" ca="1" si="18"/>
        <v/>
      </c>
    </row>
    <row r="48" spans="1:21" x14ac:dyDescent="0.25">
      <c r="A48" s="128" t="s">
        <v>428</v>
      </c>
      <c r="B48" s="128">
        <v>45</v>
      </c>
      <c r="C48" s="128" t="str">
        <f t="shared" si="6"/>
        <v>'Raw Hitter Web Query'!</v>
      </c>
      <c r="D48" s="128">
        <f t="shared" ca="1" si="12"/>
        <v>288</v>
      </c>
      <c r="E48" s="128"/>
      <c r="F48" s="133" t="str">
        <f t="shared" ca="1" si="8"/>
        <v/>
      </c>
      <c r="G48" s="129" t="str">
        <f t="shared" ca="1" si="8"/>
        <v/>
      </c>
      <c r="H48" s="129">
        <f t="shared" ca="1" si="13"/>
        <v>0</v>
      </c>
      <c r="I48" s="129">
        <f t="shared" ca="1" si="13"/>
        <v>0</v>
      </c>
      <c r="J48" s="129">
        <f t="shared" ca="1" si="13"/>
        <v>0</v>
      </c>
      <c r="K48" s="129">
        <f t="shared" ca="1" si="13"/>
        <v>0</v>
      </c>
      <c r="L48" s="129">
        <f t="shared" ca="1" si="13"/>
        <v>0</v>
      </c>
      <c r="M48" s="129">
        <f t="shared" ca="1" si="13"/>
        <v>0</v>
      </c>
      <c r="N48" s="129">
        <f t="shared" ca="1" si="13"/>
        <v>0</v>
      </c>
      <c r="O48" s="129">
        <f t="shared" ca="1" si="13"/>
        <v>0</v>
      </c>
      <c r="Q48" s="128" t="str">
        <f t="shared" ca="1" si="14"/>
        <v>NO</v>
      </c>
      <c r="R48" s="128" t="str">
        <f t="shared" ca="1" si="15"/>
        <v>YES</v>
      </c>
      <c r="S48" s="128" t="str">
        <f t="shared" ca="1" si="16"/>
        <v>NO</v>
      </c>
      <c r="T48" s="128" t="str">
        <f t="shared" ca="1" si="17"/>
        <v>NO</v>
      </c>
      <c r="U48" s="128" t="str">
        <f t="shared" ca="1" si="18"/>
        <v/>
      </c>
    </row>
    <row r="49" spans="1:21" x14ac:dyDescent="0.25">
      <c r="A49" s="128" t="s">
        <v>428</v>
      </c>
      <c r="B49" s="128">
        <v>46</v>
      </c>
      <c r="C49" s="128" t="str">
        <f t="shared" si="6"/>
        <v>'Raw Hitter Web Query'!</v>
      </c>
      <c r="D49" s="128">
        <f t="shared" ca="1" si="12"/>
        <v>289</v>
      </c>
      <c r="E49" s="128"/>
      <c r="F49" s="133" t="str">
        <f t="shared" ca="1" si="8"/>
        <v/>
      </c>
      <c r="G49" s="129" t="str">
        <f t="shared" ca="1" si="8"/>
        <v/>
      </c>
      <c r="H49" s="129">
        <f t="shared" ca="1" si="13"/>
        <v>0</v>
      </c>
      <c r="I49" s="129">
        <f t="shared" ca="1" si="13"/>
        <v>0</v>
      </c>
      <c r="J49" s="129">
        <f t="shared" ca="1" si="13"/>
        <v>0</v>
      </c>
      <c r="K49" s="129">
        <f t="shared" ca="1" si="13"/>
        <v>0</v>
      </c>
      <c r="L49" s="129">
        <f t="shared" ca="1" si="13"/>
        <v>0</v>
      </c>
      <c r="M49" s="129">
        <f t="shared" ca="1" si="13"/>
        <v>0</v>
      </c>
      <c r="N49" s="129">
        <f t="shared" ca="1" si="13"/>
        <v>0</v>
      </c>
      <c r="O49" s="129">
        <f t="shared" ca="1" si="13"/>
        <v>0</v>
      </c>
      <c r="Q49" s="128" t="str">
        <f t="shared" ca="1" si="14"/>
        <v>NO</v>
      </c>
      <c r="R49" s="128" t="str">
        <f t="shared" ca="1" si="15"/>
        <v>YES</v>
      </c>
      <c r="S49" s="128" t="str">
        <f t="shared" ca="1" si="16"/>
        <v>NO</v>
      </c>
      <c r="T49" s="128" t="str">
        <f t="shared" ca="1" si="17"/>
        <v>NO</v>
      </c>
      <c r="U49" s="128" t="str">
        <f t="shared" ca="1" si="18"/>
        <v/>
      </c>
    </row>
    <row r="50" spans="1:21" x14ac:dyDescent="0.25">
      <c r="A50" s="128" t="s">
        <v>428</v>
      </c>
      <c r="B50" s="128">
        <v>47</v>
      </c>
      <c r="C50" s="128" t="str">
        <f t="shared" si="6"/>
        <v>'Raw Hitter Web Query'!</v>
      </c>
      <c r="D50" s="128">
        <f t="shared" ca="1" si="12"/>
        <v>290</v>
      </c>
      <c r="E50" s="128"/>
      <c r="F50" s="133" t="str">
        <f t="shared" ca="1" si="8"/>
        <v/>
      </c>
      <c r="G50" s="129" t="str">
        <f t="shared" ca="1" si="8"/>
        <v/>
      </c>
      <c r="H50" s="129">
        <f t="shared" ca="1" si="13"/>
        <v>0</v>
      </c>
      <c r="I50" s="129">
        <f t="shared" ca="1" si="13"/>
        <v>0</v>
      </c>
      <c r="J50" s="129">
        <f t="shared" ca="1" si="13"/>
        <v>0</v>
      </c>
      <c r="K50" s="129">
        <f t="shared" ca="1" si="13"/>
        <v>0</v>
      </c>
      <c r="L50" s="129">
        <f t="shared" ca="1" si="13"/>
        <v>0</v>
      </c>
      <c r="M50" s="129">
        <f t="shared" ca="1" si="13"/>
        <v>0</v>
      </c>
      <c r="N50" s="129">
        <f t="shared" ca="1" si="13"/>
        <v>0</v>
      </c>
      <c r="O50" s="129">
        <f t="shared" ca="1" si="13"/>
        <v>0</v>
      </c>
      <c r="Q50" s="128" t="str">
        <f t="shared" ca="1" si="14"/>
        <v>NO</v>
      </c>
      <c r="R50" s="128" t="str">
        <f t="shared" ca="1" si="15"/>
        <v>YES</v>
      </c>
      <c r="S50" s="128" t="str">
        <f t="shared" ca="1" si="16"/>
        <v>NO</v>
      </c>
      <c r="T50" s="128" t="str">
        <f t="shared" ca="1" si="17"/>
        <v>NO</v>
      </c>
      <c r="U50" s="128" t="str">
        <f t="shared" ca="1" si="18"/>
        <v/>
      </c>
    </row>
    <row r="51" spans="1:21" x14ac:dyDescent="0.25">
      <c r="A51" s="128" t="s">
        <v>428</v>
      </c>
      <c r="B51" s="128">
        <v>48</v>
      </c>
      <c r="C51" s="128" t="str">
        <f t="shared" si="6"/>
        <v>'Raw Hitter Web Query'!</v>
      </c>
      <c r="D51" s="128">
        <f t="shared" ca="1" si="12"/>
        <v>291</v>
      </c>
      <c r="E51" s="128"/>
      <c r="F51" s="133" t="str">
        <f t="shared" ca="1" si="8"/>
        <v/>
      </c>
      <c r="G51" s="129" t="str">
        <f t="shared" ca="1" si="8"/>
        <v/>
      </c>
      <c r="H51" s="129">
        <f t="shared" ca="1" si="13"/>
        <v>0</v>
      </c>
      <c r="I51" s="129">
        <f t="shared" ca="1" si="13"/>
        <v>0</v>
      </c>
      <c r="J51" s="129">
        <f t="shared" ca="1" si="13"/>
        <v>0</v>
      </c>
      <c r="K51" s="129">
        <f t="shared" ca="1" si="13"/>
        <v>0</v>
      </c>
      <c r="L51" s="129">
        <f t="shared" ca="1" si="13"/>
        <v>0</v>
      </c>
      <c r="M51" s="129">
        <f t="shared" ca="1" si="13"/>
        <v>0</v>
      </c>
      <c r="N51" s="129">
        <f t="shared" ca="1" si="13"/>
        <v>0</v>
      </c>
      <c r="O51" s="129">
        <f t="shared" ca="1" si="13"/>
        <v>0</v>
      </c>
      <c r="Q51" s="128" t="str">
        <f t="shared" ca="1" si="14"/>
        <v>NO</v>
      </c>
      <c r="R51" s="128" t="str">
        <f t="shared" ca="1" si="15"/>
        <v>YES</v>
      </c>
      <c r="S51" s="128" t="str">
        <f t="shared" ca="1" si="16"/>
        <v>NO</v>
      </c>
      <c r="T51" s="128" t="str">
        <f t="shared" ca="1" si="17"/>
        <v>NO</v>
      </c>
      <c r="U51" s="128" t="str">
        <f t="shared" ca="1" si="18"/>
        <v/>
      </c>
    </row>
    <row r="52" spans="1:21" x14ac:dyDescent="0.25">
      <c r="A52" s="128" t="s">
        <v>428</v>
      </c>
      <c r="B52" s="128">
        <v>49</v>
      </c>
      <c r="C52" s="128" t="str">
        <f t="shared" si="6"/>
        <v>'Raw Hitter Web Query'!</v>
      </c>
      <c r="D52" s="128">
        <f t="shared" ca="1" si="12"/>
        <v>292</v>
      </c>
      <c r="E52" s="128"/>
      <c r="F52" s="133" t="str">
        <f t="shared" ca="1" si="8"/>
        <v/>
      </c>
      <c r="G52" s="129" t="str">
        <f t="shared" ca="1" si="8"/>
        <v/>
      </c>
      <c r="H52" s="129">
        <f t="shared" ca="1" si="13"/>
        <v>0</v>
      </c>
      <c r="I52" s="129">
        <f t="shared" ca="1" si="13"/>
        <v>0</v>
      </c>
      <c r="J52" s="129">
        <f t="shared" ca="1" si="13"/>
        <v>0</v>
      </c>
      <c r="K52" s="129">
        <f t="shared" ca="1" si="13"/>
        <v>0</v>
      </c>
      <c r="L52" s="129">
        <f t="shared" ca="1" si="13"/>
        <v>0</v>
      </c>
      <c r="M52" s="129">
        <f t="shared" ca="1" si="13"/>
        <v>0</v>
      </c>
      <c r="N52" s="129">
        <f t="shared" ca="1" si="13"/>
        <v>0</v>
      </c>
      <c r="O52" s="129">
        <f t="shared" ca="1" si="13"/>
        <v>0</v>
      </c>
      <c r="Q52" s="128" t="str">
        <f t="shared" ca="1" si="14"/>
        <v>NO</v>
      </c>
      <c r="R52" s="128" t="str">
        <f t="shared" ca="1" si="15"/>
        <v>YES</v>
      </c>
      <c r="S52" s="128" t="str">
        <f t="shared" ca="1" si="16"/>
        <v>NO</v>
      </c>
      <c r="T52" s="128" t="str">
        <f t="shared" ca="1" si="17"/>
        <v>NO</v>
      </c>
      <c r="U52" s="128" t="str">
        <f t="shared" ca="1" si="18"/>
        <v/>
      </c>
    </row>
    <row r="53" spans="1:21" x14ac:dyDescent="0.25">
      <c r="A53" s="128" t="s">
        <v>428</v>
      </c>
      <c r="B53" s="128">
        <v>50</v>
      </c>
      <c r="C53" s="128" t="str">
        <f t="shared" si="6"/>
        <v>'Raw Hitter Web Query'!</v>
      </c>
      <c r="D53" s="128">
        <f t="shared" ca="1" si="12"/>
        <v>293</v>
      </c>
      <c r="E53" s="128"/>
      <c r="F53" s="133" t="str">
        <f t="shared" ca="1" si="8"/>
        <v/>
      </c>
      <c r="G53" s="129" t="str">
        <f t="shared" ca="1" si="8"/>
        <v/>
      </c>
      <c r="H53" s="129">
        <f t="shared" ca="1" si="13"/>
        <v>0</v>
      </c>
      <c r="I53" s="129">
        <f t="shared" ca="1" si="13"/>
        <v>0</v>
      </c>
      <c r="J53" s="129">
        <f t="shared" ca="1" si="13"/>
        <v>0</v>
      </c>
      <c r="K53" s="129">
        <f t="shared" ca="1" si="13"/>
        <v>0</v>
      </c>
      <c r="L53" s="129">
        <f t="shared" ca="1" si="13"/>
        <v>0</v>
      </c>
      <c r="M53" s="129">
        <f t="shared" ca="1" si="13"/>
        <v>0</v>
      </c>
      <c r="N53" s="129">
        <f t="shared" ca="1" si="13"/>
        <v>0</v>
      </c>
      <c r="O53" s="129">
        <f t="shared" ca="1" si="13"/>
        <v>0</v>
      </c>
      <c r="Q53" s="128" t="str">
        <f t="shared" ca="1" si="14"/>
        <v>NO</v>
      </c>
      <c r="R53" s="128" t="str">
        <f t="shared" ca="1" si="15"/>
        <v>YES</v>
      </c>
      <c r="S53" s="128" t="str">
        <f t="shared" ca="1" si="16"/>
        <v>NO</v>
      </c>
      <c r="T53" s="128" t="str">
        <f t="shared" ca="1" si="17"/>
        <v>NO</v>
      </c>
      <c r="U53" s="128" t="str">
        <f t="shared" ca="1" si="18"/>
        <v/>
      </c>
    </row>
    <row r="54" spans="1:21" x14ac:dyDescent="0.25">
      <c r="A54" s="128" t="s">
        <v>428</v>
      </c>
      <c r="B54" s="128">
        <v>51</v>
      </c>
      <c r="C54" s="128" t="str">
        <f t="shared" si="6"/>
        <v>'Raw Hitter Web Query'!</v>
      </c>
      <c r="D54" s="128">
        <f t="shared" ca="1" si="12"/>
        <v>294</v>
      </c>
      <c r="E54" s="128"/>
      <c r="F54" s="133" t="str">
        <f t="shared" ca="1" si="8"/>
        <v/>
      </c>
      <c r="G54" s="129" t="str">
        <f t="shared" ca="1" si="8"/>
        <v/>
      </c>
      <c r="H54" s="129">
        <f t="shared" ca="1" si="13"/>
        <v>0</v>
      </c>
      <c r="I54" s="129">
        <f t="shared" ca="1" si="13"/>
        <v>0</v>
      </c>
      <c r="J54" s="129">
        <f t="shared" ca="1" si="13"/>
        <v>0</v>
      </c>
      <c r="K54" s="129">
        <f t="shared" ca="1" si="13"/>
        <v>0</v>
      </c>
      <c r="L54" s="129">
        <f t="shared" ca="1" si="13"/>
        <v>0</v>
      </c>
      <c r="M54" s="129">
        <f t="shared" ca="1" si="13"/>
        <v>0</v>
      </c>
      <c r="N54" s="129">
        <f t="shared" ca="1" si="13"/>
        <v>0</v>
      </c>
      <c r="O54" s="129">
        <f t="shared" ca="1" si="13"/>
        <v>0</v>
      </c>
      <c r="Q54" s="128" t="str">
        <f t="shared" ca="1" si="14"/>
        <v>NO</v>
      </c>
      <c r="R54" s="128" t="str">
        <f t="shared" ca="1" si="15"/>
        <v>YES</v>
      </c>
      <c r="S54" s="128" t="str">
        <f t="shared" ca="1" si="16"/>
        <v>NO</v>
      </c>
      <c r="T54" s="128" t="str">
        <f t="shared" ca="1" si="17"/>
        <v>NO</v>
      </c>
      <c r="U54" s="128" t="str">
        <f t="shared" ca="1" si="18"/>
        <v/>
      </c>
    </row>
    <row r="55" spans="1:21" x14ac:dyDescent="0.25">
      <c r="A55" s="128" t="s">
        <v>428</v>
      </c>
      <c r="B55" s="128">
        <v>52</v>
      </c>
      <c r="C55" s="128" t="str">
        <f t="shared" si="6"/>
        <v>'Raw Hitter Web Query'!</v>
      </c>
      <c r="D55" s="128">
        <f t="shared" ca="1" si="12"/>
        <v>295</v>
      </c>
      <c r="E55" s="128"/>
      <c r="F55" s="133" t="str">
        <f t="shared" ca="1" si="8"/>
        <v/>
      </c>
      <c r="G55" s="129" t="str">
        <f t="shared" ca="1" si="8"/>
        <v/>
      </c>
      <c r="H55" s="129">
        <f t="shared" ca="1" si="13"/>
        <v>0</v>
      </c>
      <c r="I55" s="129">
        <f t="shared" ca="1" si="13"/>
        <v>0</v>
      </c>
      <c r="J55" s="129">
        <f t="shared" ca="1" si="13"/>
        <v>0</v>
      </c>
      <c r="K55" s="129">
        <f t="shared" ca="1" si="13"/>
        <v>0</v>
      </c>
      <c r="L55" s="129">
        <f t="shared" ca="1" si="13"/>
        <v>0</v>
      </c>
      <c r="M55" s="129">
        <f t="shared" ca="1" si="13"/>
        <v>0</v>
      </c>
      <c r="N55" s="129">
        <f t="shared" ca="1" si="13"/>
        <v>0</v>
      </c>
      <c r="O55" s="129">
        <f t="shared" ca="1" si="13"/>
        <v>0</v>
      </c>
      <c r="Q55" s="128" t="str">
        <f t="shared" ca="1" si="14"/>
        <v>NO</v>
      </c>
      <c r="R55" s="128" t="str">
        <f t="shared" ca="1" si="15"/>
        <v>YES</v>
      </c>
      <c r="S55" s="128" t="str">
        <f t="shared" ca="1" si="16"/>
        <v>NO</v>
      </c>
      <c r="T55" s="128" t="str">
        <f t="shared" ca="1" si="17"/>
        <v>NO</v>
      </c>
      <c r="U55" s="128" t="str">
        <f t="shared" ca="1" si="18"/>
        <v/>
      </c>
    </row>
    <row r="56" spans="1:21" x14ac:dyDescent="0.25">
      <c r="A56" s="128" t="s">
        <v>428</v>
      </c>
      <c r="B56" s="128">
        <v>53</v>
      </c>
      <c r="C56" s="128" t="str">
        <f t="shared" si="6"/>
        <v>'Raw Hitter Web Query'!</v>
      </c>
      <c r="D56" s="128">
        <f t="shared" ca="1" si="12"/>
        <v>296</v>
      </c>
      <c r="E56" s="128"/>
      <c r="F56" s="133" t="str">
        <f t="shared" ca="1" si="8"/>
        <v/>
      </c>
      <c r="G56" s="129" t="str">
        <f t="shared" ca="1" si="8"/>
        <v/>
      </c>
      <c r="H56" s="129">
        <f t="shared" ca="1" si="13"/>
        <v>0</v>
      </c>
      <c r="I56" s="129">
        <f t="shared" ca="1" si="13"/>
        <v>0</v>
      </c>
      <c r="J56" s="129">
        <f t="shared" ca="1" si="13"/>
        <v>0</v>
      </c>
      <c r="K56" s="129">
        <f t="shared" ca="1" si="13"/>
        <v>0</v>
      </c>
      <c r="L56" s="129">
        <f t="shared" ca="1" si="13"/>
        <v>0</v>
      </c>
      <c r="M56" s="129">
        <f t="shared" ca="1" si="13"/>
        <v>0</v>
      </c>
      <c r="N56" s="129">
        <f t="shared" ca="1" si="13"/>
        <v>0</v>
      </c>
      <c r="O56" s="129">
        <f t="shared" ca="1" si="13"/>
        <v>0</v>
      </c>
      <c r="Q56" s="128" t="str">
        <f t="shared" ca="1" si="14"/>
        <v>NO</v>
      </c>
      <c r="R56" s="128" t="str">
        <f t="shared" ca="1" si="15"/>
        <v>YES</v>
      </c>
      <c r="S56" s="128" t="str">
        <f t="shared" ca="1" si="16"/>
        <v>NO</v>
      </c>
      <c r="T56" s="128" t="str">
        <f t="shared" ca="1" si="17"/>
        <v>NO</v>
      </c>
      <c r="U56" s="128" t="str">
        <f t="shared" ca="1" si="18"/>
        <v/>
      </c>
    </row>
    <row r="57" spans="1:21" x14ac:dyDescent="0.25">
      <c r="A57" s="128" t="s">
        <v>428</v>
      </c>
      <c r="B57" s="128">
        <v>54</v>
      </c>
      <c r="C57" s="128" t="str">
        <f t="shared" si="6"/>
        <v>'Raw Hitter Web Query'!</v>
      </c>
      <c r="D57" s="128">
        <f t="shared" ca="1" si="12"/>
        <v>297</v>
      </c>
      <c r="E57" s="128"/>
      <c r="F57" s="133" t="str">
        <f t="shared" ca="1" si="8"/>
        <v/>
      </c>
      <c r="G57" s="129" t="str">
        <f t="shared" ca="1" si="8"/>
        <v/>
      </c>
      <c r="H57" s="129">
        <f t="shared" ca="1" si="13"/>
        <v>0</v>
      </c>
      <c r="I57" s="129">
        <f t="shared" ca="1" si="13"/>
        <v>0</v>
      </c>
      <c r="J57" s="129">
        <f t="shared" ca="1" si="13"/>
        <v>0</v>
      </c>
      <c r="K57" s="129">
        <f t="shared" ca="1" si="13"/>
        <v>0</v>
      </c>
      <c r="L57" s="129">
        <f t="shared" ca="1" si="13"/>
        <v>0</v>
      </c>
      <c r="M57" s="129">
        <f t="shared" ca="1" si="13"/>
        <v>0</v>
      </c>
      <c r="N57" s="129">
        <f t="shared" ca="1" si="13"/>
        <v>0</v>
      </c>
      <c r="O57" s="129">
        <f t="shared" ca="1" si="13"/>
        <v>0</v>
      </c>
      <c r="Q57" s="128" t="str">
        <f t="shared" ca="1" si="14"/>
        <v>NO</v>
      </c>
      <c r="R57" s="128" t="str">
        <f t="shared" ca="1" si="15"/>
        <v>YES</v>
      </c>
      <c r="S57" s="128" t="str">
        <f t="shared" ca="1" si="16"/>
        <v>NO</v>
      </c>
      <c r="T57" s="128" t="str">
        <f t="shared" ca="1" si="17"/>
        <v>NO</v>
      </c>
      <c r="U57" s="128" t="str">
        <f t="shared" ca="1" si="18"/>
        <v/>
      </c>
    </row>
    <row r="58" spans="1:21" x14ac:dyDescent="0.25">
      <c r="A58" s="128" t="s">
        <v>428</v>
      </c>
      <c r="B58" s="128">
        <v>55</v>
      </c>
      <c r="C58" s="128" t="str">
        <f t="shared" si="6"/>
        <v>'Raw Hitter Web Query'!</v>
      </c>
      <c r="D58" s="128">
        <f t="shared" ca="1" si="12"/>
        <v>298</v>
      </c>
      <c r="E58" s="128"/>
      <c r="F58" s="133" t="str">
        <f t="shared" ca="1" si="8"/>
        <v/>
      </c>
      <c r="G58" s="129" t="str">
        <f t="shared" ca="1" si="8"/>
        <v/>
      </c>
      <c r="H58" s="129">
        <f t="shared" ca="1" si="13"/>
        <v>0</v>
      </c>
      <c r="I58" s="129">
        <f t="shared" ca="1" si="13"/>
        <v>0</v>
      </c>
      <c r="J58" s="129">
        <f t="shared" ca="1" si="13"/>
        <v>0</v>
      </c>
      <c r="K58" s="129">
        <f t="shared" ca="1" si="13"/>
        <v>0</v>
      </c>
      <c r="L58" s="129">
        <f t="shared" ca="1" si="13"/>
        <v>0</v>
      </c>
      <c r="M58" s="129">
        <f t="shared" ca="1" si="13"/>
        <v>0</v>
      </c>
      <c r="N58" s="129">
        <f t="shared" ca="1" si="13"/>
        <v>0</v>
      </c>
      <c r="O58" s="129">
        <f t="shared" ca="1" si="13"/>
        <v>0</v>
      </c>
      <c r="Q58" s="128" t="str">
        <f t="shared" ca="1" si="14"/>
        <v>NO</v>
      </c>
      <c r="R58" s="128" t="str">
        <f t="shared" ca="1" si="15"/>
        <v>YES</v>
      </c>
      <c r="S58" s="128" t="str">
        <f t="shared" ca="1" si="16"/>
        <v>NO</v>
      </c>
      <c r="T58" s="128" t="str">
        <f t="shared" ca="1" si="17"/>
        <v>NO</v>
      </c>
      <c r="U58" s="128" t="str">
        <f t="shared" ca="1" si="18"/>
        <v/>
      </c>
    </row>
    <row r="59" spans="1:21" x14ac:dyDescent="0.25">
      <c r="A59" s="128" t="s">
        <v>428</v>
      </c>
      <c r="B59" s="128">
        <v>56</v>
      </c>
      <c r="C59" s="128" t="str">
        <f t="shared" si="6"/>
        <v>'Raw Hitter Web Query'!</v>
      </c>
      <c r="D59" s="128">
        <f t="shared" ca="1" si="12"/>
        <v>299</v>
      </c>
      <c r="E59" s="128"/>
      <c r="F59" s="133" t="str">
        <f t="shared" ca="1" si="8"/>
        <v/>
      </c>
      <c r="G59" s="129" t="str">
        <f t="shared" ca="1" si="8"/>
        <v/>
      </c>
      <c r="H59" s="129">
        <f t="shared" ca="1" si="13"/>
        <v>0</v>
      </c>
      <c r="I59" s="129">
        <f t="shared" ca="1" si="13"/>
        <v>0</v>
      </c>
      <c r="J59" s="129">
        <f t="shared" ca="1" si="13"/>
        <v>0</v>
      </c>
      <c r="K59" s="129">
        <f t="shared" ca="1" si="13"/>
        <v>0</v>
      </c>
      <c r="L59" s="129">
        <f t="shared" ca="1" si="13"/>
        <v>0</v>
      </c>
      <c r="M59" s="129">
        <f t="shared" ca="1" si="13"/>
        <v>0</v>
      </c>
      <c r="N59" s="129">
        <f t="shared" ca="1" si="13"/>
        <v>0</v>
      </c>
      <c r="O59" s="129">
        <f t="shared" ca="1" si="13"/>
        <v>0</v>
      </c>
      <c r="Q59" s="128" t="str">
        <f t="shared" ca="1" si="14"/>
        <v>NO</v>
      </c>
      <c r="R59" s="128" t="str">
        <f t="shared" ca="1" si="15"/>
        <v>YES</v>
      </c>
      <c r="S59" s="128" t="str">
        <f t="shared" ca="1" si="16"/>
        <v>NO</v>
      </c>
      <c r="T59" s="128" t="str">
        <f t="shared" ca="1" si="17"/>
        <v>NO</v>
      </c>
      <c r="U59" s="128" t="str">
        <f t="shared" ca="1" si="18"/>
        <v/>
      </c>
    </row>
    <row r="68" spans="6:15" x14ac:dyDescent="0.25">
      <c r="F68" s="129">
        <f t="shared" ref="F68:F69" si="19">F69-1</f>
        <v>2010</v>
      </c>
      <c r="H68" s="129">
        <f t="shared" ref="H68:H69" ca="1" si="20">SUMIFS(H$6:H$59,$F$6:$F$59,$F68,$G$6:$G$59,"&lt;&gt;Average")</f>
        <v>0</v>
      </c>
      <c r="I68" s="129">
        <f t="shared" ref="I68:O70" ca="1" si="21">SUMIFS(I$6:I$59,$F$6:$F$59,$F68,$G$6:$G$59,"&lt;&gt;Average")</f>
        <v>0</v>
      </c>
      <c r="J68" s="129">
        <f t="shared" ca="1" si="21"/>
        <v>0</v>
      </c>
      <c r="K68" s="129">
        <f t="shared" ca="1" si="21"/>
        <v>0</v>
      </c>
      <c r="L68" s="129">
        <f t="shared" ca="1" si="21"/>
        <v>0</v>
      </c>
      <c r="M68" s="129">
        <f t="shared" ca="1" si="21"/>
        <v>0</v>
      </c>
      <c r="N68" s="129">
        <f t="shared" ca="1" si="21"/>
        <v>0</v>
      </c>
      <c r="O68" s="129">
        <f t="shared" ca="1" si="21"/>
        <v>0</v>
      </c>
    </row>
    <row r="69" spans="6:15" x14ac:dyDescent="0.25">
      <c r="F69" s="129">
        <f t="shared" si="19"/>
        <v>2011</v>
      </c>
      <c r="H69" s="129">
        <f t="shared" ca="1" si="20"/>
        <v>0.97</v>
      </c>
      <c r="I69" s="129">
        <f t="shared" ca="1" si="21"/>
        <v>0.20699999999999999</v>
      </c>
      <c r="J69" s="129">
        <f t="shared" ca="1" si="21"/>
        <v>0.39100000000000001</v>
      </c>
      <c r="K69" s="129">
        <f t="shared" ca="1" si="21"/>
        <v>0.40200000000000002</v>
      </c>
      <c r="L69" s="129">
        <f t="shared" ca="1" si="21"/>
        <v>5.3999999999999999E-2</v>
      </c>
      <c r="M69" s="129">
        <f t="shared" ca="1" si="21"/>
        <v>0.13500000000000001</v>
      </c>
      <c r="N69" s="129">
        <f t="shared" ca="1" si="21"/>
        <v>8.3000000000000004E-2</v>
      </c>
      <c r="O69" s="129">
        <f t="shared" ca="1" si="21"/>
        <v>0.5</v>
      </c>
    </row>
    <row r="70" spans="6:15" x14ac:dyDescent="0.25">
      <c r="F70" s="129">
        <f>F71-1</f>
        <v>2012</v>
      </c>
      <c r="H70" s="129">
        <f ca="1">SUMIFS(H$6:H$59,$F$6:$F$59,$F70,$G$6:$G$59,"&lt;&gt;Average")</f>
        <v>1.35</v>
      </c>
      <c r="I70" s="129">
        <f t="shared" ca="1" si="21"/>
        <v>0.22600000000000001</v>
      </c>
      <c r="J70" s="129">
        <f t="shared" ca="1" si="21"/>
        <v>0.44400000000000001</v>
      </c>
      <c r="K70" s="129">
        <f t="shared" ca="1" si="21"/>
        <v>0.33</v>
      </c>
      <c r="L70" s="129">
        <f t="shared" ca="1" si="21"/>
        <v>4.2999999999999997E-2</v>
      </c>
      <c r="M70" s="129">
        <f t="shared" ca="1" si="21"/>
        <v>0.216</v>
      </c>
      <c r="N70" s="129">
        <f t="shared" ca="1" si="21"/>
        <v>0.11799999999999999</v>
      </c>
      <c r="O70" s="129">
        <f t="shared" ca="1" si="21"/>
        <v>0.5</v>
      </c>
    </row>
    <row r="71" spans="6:15" x14ac:dyDescent="0.25">
      <c r="F71" s="129">
        <f>F72-1</f>
        <v>2013</v>
      </c>
      <c r="H71" s="129">
        <f t="shared" ref="H71:O72" ca="1" si="22">SUMIFS(H$6:H$59,$F$6:$F$59,$F71,$G$6:$G$59,"&lt;&gt;Average")</f>
        <v>1.1599999999999999</v>
      </c>
      <c r="I71" s="129">
        <f t="shared" ca="1" si="22"/>
        <v>0.23</v>
      </c>
      <c r="J71" s="129">
        <f t="shared" ca="1" si="22"/>
        <v>0.41399999999999998</v>
      </c>
      <c r="K71" s="129">
        <f t="shared" ca="1" si="22"/>
        <v>0.35599999999999998</v>
      </c>
      <c r="L71" s="129">
        <f t="shared" ca="1" si="22"/>
        <v>3.6999999999999998E-2</v>
      </c>
      <c r="M71" s="129">
        <f t="shared" ca="1" si="22"/>
        <v>0.16500000000000001</v>
      </c>
      <c r="N71" s="129">
        <f t="shared" ca="1" si="22"/>
        <v>0.16200000000000001</v>
      </c>
      <c r="O71" s="129">
        <f t="shared" ca="1" si="22"/>
        <v>0</v>
      </c>
    </row>
    <row r="72" spans="6:15" x14ac:dyDescent="0.25">
      <c r="F72" s="129">
        <f>MLBSeason-1</f>
        <v>2014</v>
      </c>
      <c r="H72" s="129">
        <f t="shared" ca="1" si="22"/>
        <v>0.72</v>
      </c>
      <c r="I72" s="129">
        <f t="shared" ca="1" si="22"/>
        <v>0.189</v>
      </c>
      <c r="J72" s="129">
        <f t="shared" ca="1" si="22"/>
        <v>0.33900000000000002</v>
      </c>
      <c r="K72" s="129">
        <f t="shared" ca="1" si="22"/>
        <v>0.47199999999999998</v>
      </c>
      <c r="L72" s="129">
        <f t="shared" ca="1" si="22"/>
        <v>7.3999999999999996E-2</v>
      </c>
      <c r="M72" s="129">
        <f t="shared" ca="1" si="22"/>
        <v>0.17799999999999999</v>
      </c>
      <c r="N72" s="129">
        <f t="shared" ca="1" si="22"/>
        <v>0.159</v>
      </c>
      <c r="O72" s="129">
        <f t="shared" ca="1" si="22"/>
        <v>0</v>
      </c>
    </row>
    <row r="73" spans="6:15" x14ac:dyDescent="0.25">
      <c r="F73" s="135">
        <f>MLBSeason-1</f>
        <v>2014</v>
      </c>
      <c r="G73" s="135" t="s">
        <v>459</v>
      </c>
      <c r="H73" s="135">
        <f ca="1">SUMIFS(H$6:H$59,$F$6:$F$59,$F73,$G$6:$G$59,"Average")</f>
        <v>0</v>
      </c>
      <c r="I73" s="135">
        <f t="shared" ref="I73:O73" ca="1" si="23">SUMIFS(I$6:I$59,$F$6:$F$59,$F73,$G$6:$G$59,"Average")</f>
        <v>0</v>
      </c>
      <c r="J73" s="135">
        <f t="shared" ca="1" si="23"/>
        <v>0</v>
      </c>
      <c r="K73" s="135">
        <f t="shared" ca="1" si="23"/>
        <v>0</v>
      </c>
      <c r="L73" s="135">
        <f t="shared" ca="1" si="23"/>
        <v>0</v>
      </c>
      <c r="M73" s="135">
        <f t="shared" ca="1" si="23"/>
        <v>0</v>
      </c>
      <c r="N73" s="135">
        <f t="shared" ca="1" si="23"/>
        <v>0</v>
      </c>
      <c r="O73" s="135">
        <f t="shared" ca="1" si="23"/>
        <v>0</v>
      </c>
    </row>
    <row r="74" spans="6:15" x14ac:dyDescent="0.25">
      <c r="F74" s="136">
        <f>MLBSeason</f>
        <v>2015</v>
      </c>
      <c r="G74" s="136" t="s">
        <v>103</v>
      </c>
      <c r="H74" s="136">
        <f ca="1">SUMIFS(H$6:H$59,$F$6:$F$59,$F74,$G$6:$G$59,"Steamer")</f>
        <v>0</v>
      </c>
      <c r="I74" s="136">
        <f t="shared" ref="I74:O74" ca="1" si="24">SUMIFS(I$6:I$59,$F$6:$F$59,$F74,$G$6:$G$59,"Steamer")</f>
        <v>0</v>
      </c>
      <c r="J74" s="136">
        <f t="shared" ca="1" si="24"/>
        <v>0</v>
      </c>
      <c r="K74" s="136">
        <f t="shared" ca="1" si="24"/>
        <v>0</v>
      </c>
      <c r="L74" s="136">
        <f t="shared" ca="1" si="24"/>
        <v>0</v>
      </c>
      <c r="M74" s="136">
        <f t="shared" ca="1" si="24"/>
        <v>0</v>
      </c>
      <c r="N74" s="136">
        <f t="shared" ca="1" si="24"/>
        <v>0</v>
      </c>
      <c r="O74" s="136">
        <f t="shared" ca="1" si="24"/>
        <v>0</v>
      </c>
    </row>
  </sheetData>
  <sheetProtection algorithmName="SHA-512" hashValue="rSmuGq2q41juiIGcMb2H34b4NxRihKjO+phaFRlQgN2ounlGpHyU/yFdtRVWrHbH5G91RlqCV3Q/dAT1X7jr5A==" saltValue="97OTxGf3AnfzUd9en2Fjwg==" spinCount="100000" sheet="1" objects="1" scenarios="1"/>
  <mergeCells count="5">
    <mergeCell ref="Q3:Q4"/>
    <mergeCell ref="R3:R4"/>
    <mergeCell ref="S3:S4"/>
    <mergeCell ref="T3:T4"/>
    <mergeCell ref="U3:U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AC5"/>
  <sheetViews>
    <sheetView zoomScale="70" zoomScaleNormal="70" workbookViewId="0">
      <pane xSplit="2" ySplit="1" topLeftCell="C2" activePane="bottomRight" state="frozen"/>
      <selection pane="topRight" activeCell="C1" sqref="C1"/>
      <selection pane="bottomLeft" activeCell="A2" sqref="A2"/>
      <selection pane="bottomRight" activeCell="I11" sqref="I11"/>
    </sheetView>
  </sheetViews>
  <sheetFormatPr defaultRowHeight="15" customHeight="1" x14ac:dyDescent="0.25"/>
  <cols>
    <col min="1" max="1" width="15.85546875" customWidth="1"/>
    <col min="2" max="2" width="26.5703125" bestFit="1" customWidth="1"/>
    <col min="3" max="3" width="14" bestFit="1" customWidth="1"/>
    <col min="4" max="4" width="14.42578125" bestFit="1" customWidth="1"/>
    <col min="5" max="5" width="13.5703125" customWidth="1"/>
    <col min="6" max="7" width="16.7109375" customWidth="1"/>
    <col min="8" max="8" width="7.7109375" bestFit="1" customWidth="1"/>
    <col min="9" max="9" width="15.85546875" customWidth="1"/>
    <col min="10" max="10" width="12.140625" bestFit="1" customWidth="1"/>
    <col min="11" max="11" width="21.7109375" bestFit="1" customWidth="1"/>
    <col min="12" max="12" width="11.7109375" customWidth="1"/>
    <col min="13" max="13" width="21.7109375" bestFit="1" customWidth="1"/>
    <col min="14" max="14" width="15.5703125" bestFit="1" customWidth="1"/>
    <col min="15" max="15" width="11.7109375" bestFit="1" customWidth="1"/>
    <col min="16" max="16" width="12.5703125" bestFit="1" customWidth="1"/>
    <col min="17" max="17" width="10.85546875" bestFit="1" customWidth="1"/>
    <col min="18" max="18" width="22.28515625" bestFit="1" customWidth="1"/>
    <col min="19" max="19" width="21.7109375" bestFit="1" customWidth="1"/>
    <col min="21" max="21" width="21.7109375" bestFit="1" customWidth="1"/>
    <col min="22" max="22" width="22.85546875" bestFit="1" customWidth="1"/>
    <col min="23" max="23" width="25.85546875" bestFit="1" customWidth="1"/>
    <col min="24" max="24" width="10.5703125" bestFit="1" customWidth="1"/>
    <col min="25" max="25" width="15.85546875" bestFit="1" customWidth="1"/>
    <col min="26" max="26" width="23.42578125" bestFit="1" customWidth="1"/>
    <col min="27" max="27" width="11.42578125" bestFit="1" customWidth="1"/>
    <col min="28" max="28" width="15.28515625" bestFit="1" customWidth="1"/>
  </cols>
  <sheetData>
    <row r="1" spans="1:29" x14ac:dyDescent="0.25">
      <c r="A1" s="3" t="s">
        <v>67</v>
      </c>
      <c r="B1" s="3" t="s">
        <v>68</v>
      </c>
      <c r="C1" s="2" t="s">
        <v>69</v>
      </c>
      <c r="D1" s="3" t="s">
        <v>70</v>
      </c>
      <c r="E1" s="3" t="s">
        <v>71</v>
      </c>
      <c r="F1" s="3" t="s">
        <v>57</v>
      </c>
      <c r="G1" s="3" t="s">
        <v>86</v>
      </c>
      <c r="H1" s="3" t="s">
        <v>58</v>
      </c>
      <c r="I1" s="3" t="s">
        <v>65</v>
      </c>
      <c r="J1" s="3" t="s">
        <v>72</v>
      </c>
      <c r="K1" s="3" t="s">
        <v>73</v>
      </c>
      <c r="L1" s="3" t="s">
        <v>74</v>
      </c>
      <c r="M1" s="3" t="s">
        <v>75</v>
      </c>
      <c r="N1" s="3" t="s">
        <v>76</v>
      </c>
      <c r="O1" s="3" t="s">
        <v>77</v>
      </c>
      <c r="P1" s="3" t="s">
        <v>78</v>
      </c>
      <c r="Q1" s="3" t="s">
        <v>79</v>
      </c>
      <c r="R1" s="3" t="s">
        <v>80</v>
      </c>
      <c r="S1" s="3" t="s">
        <v>81</v>
      </c>
      <c r="T1" s="3" t="s">
        <v>82</v>
      </c>
      <c r="U1" s="3" t="s">
        <v>87</v>
      </c>
      <c r="V1" s="3" t="s">
        <v>88</v>
      </c>
      <c r="W1" s="3" t="s">
        <v>89</v>
      </c>
      <c r="X1" s="3" t="s">
        <v>90</v>
      </c>
      <c r="Y1" s="3" t="s">
        <v>91</v>
      </c>
      <c r="Z1" s="3" t="s">
        <v>522</v>
      </c>
      <c r="AA1" s="3" t="s">
        <v>523</v>
      </c>
      <c r="AB1" s="3" t="s">
        <v>524</v>
      </c>
      <c r="AC1" t="s">
        <v>525</v>
      </c>
    </row>
    <row r="2" spans="1:29" x14ac:dyDescent="0.25">
      <c r="A2" s="4" t="s">
        <v>60</v>
      </c>
      <c r="B2" s="24" t="s">
        <v>40</v>
      </c>
      <c r="C2" s="5">
        <v>30424</v>
      </c>
      <c r="D2" s="6" t="str">
        <f>LEFT(B2,FIND(" ",B2,1)-1)</f>
        <v>Miguel</v>
      </c>
      <c r="E2" s="6" t="str">
        <f>MID(B2,FIND(" ",B2,1)+1,255)</f>
        <v>Cabrera</v>
      </c>
      <c r="F2" s="4" t="s">
        <v>53</v>
      </c>
      <c r="G2" s="9" t="str">
        <f>IF(F2="N/A","",IF(F2="","",IF(OR(F2="BAL",F2="BOS",F2="NYY",F2="TB",F2="TOR",F2="CHW",F2="CLE",F2="DET",F2="KC",F2="MIN",F2="HOU",F2="LAA",F2="OAK",F2="SEA",F2="TEX")=TRUE,"AL","NL")))</f>
        <v>AL</v>
      </c>
      <c r="H2" s="4" t="s">
        <v>4</v>
      </c>
      <c r="I2" s="7">
        <v>1744</v>
      </c>
      <c r="J2" s="4"/>
      <c r="K2" s="4"/>
      <c r="L2" s="6"/>
      <c r="M2" s="6"/>
      <c r="N2" s="6"/>
      <c r="O2" s="6"/>
      <c r="P2" s="6" t="s">
        <v>60</v>
      </c>
      <c r="Q2" s="6"/>
      <c r="R2" s="6"/>
      <c r="S2" s="6"/>
      <c r="T2" s="6"/>
      <c r="U2" s="6"/>
      <c r="V2" s="6"/>
      <c r="W2" s="6"/>
      <c r="X2" s="6"/>
      <c r="Y2" s="6"/>
      <c r="Z2" s="25"/>
      <c r="AA2" s="25"/>
      <c r="AB2" s="25"/>
      <c r="AC2" s="6"/>
    </row>
    <row r="3" spans="1:29" x14ac:dyDescent="0.25">
      <c r="A3" s="4" t="s">
        <v>61</v>
      </c>
      <c r="B3" s="24" t="s">
        <v>41</v>
      </c>
      <c r="C3" s="5">
        <v>31695</v>
      </c>
      <c r="D3" s="6" t="str">
        <f>LEFT(B3,FIND(" ",B3,1)-1)</f>
        <v>Andrew</v>
      </c>
      <c r="E3" s="6" t="str">
        <f>MID(B3,FIND(" ",B3,1)+1,255)</f>
        <v>McCutchen</v>
      </c>
      <c r="F3" s="4" t="s">
        <v>55</v>
      </c>
      <c r="G3" s="9" t="str">
        <f>IF(F3="N/A","",IF(F3="","",IF(OR(F3="BAL",F3="BOS",F3="NYY",F3="TB",F3="TOR",F3="CHW",F3="CLE",F3="DET",F3="KC",F3="MIN",F3="HOU",F3="LAA",F3="OAK",F3="SEA",F3="TEX")=TRUE,"AL","NL")))</f>
        <v>NL</v>
      </c>
      <c r="H3" s="4" t="s">
        <v>64</v>
      </c>
      <c r="I3" s="7">
        <v>9847</v>
      </c>
      <c r="J3" s="4"/>
      <c r="K3" s="4"/>
      <c r="L3" s="6"/>
      <c r="M3" s="6"/>
      <c r="N3" s="6"/>
      <c r="O3" s="6"/>
      <c r="P3" s="6" t="s">
        <v>61</v>
      </c>
      <c r="Q3" s="6"/>
      <c r="R3" s="6"/>
      <c r="S3" s="6"/>
      <c r="T3" s="6"/>
      <c r="U3" s="6"/>
      <c r="V3" s="6"/>
      <c r="W3" s="6"/>
      <c r="X3" s="6"/>
      <c r="Y3" s="6"/>
      <c r="Z3" s="25"/>
      <c r="AA3" s="25"/>
      <c r="AB3" s="25"/>
      <c r="AC3" s="6"/>
    </row>
    <row r="4" spans="1:29" ht="15" customHeight="1" x14ac:dyDescent="0.25">
      <c r="A4" s="4" t="s">
        <v>62</v>
      </c>
      <c r="B4" s="24" t="s">
        <v>42</v>
      </c>
      <c r="C4" s="5">
        <v>32820</v>
      </c>
      <c r="D4" s="6" t="str">
        <f>LEFT(B4,FIND(" ",B4,1)-1)</f>
        <v>Giancarlo</v>
      </c>
      <c r="E4" s="6" t="str">
        <f>MID(B4,FIND(" ",B4,1)+1,255)</f>
        <v>Stanton</v>
      </c>
      <c r="F4" s="4" t="s">
        <v>56</v>
      </c>
      <c r="G4" s="9" t="str">
        <f>IF(F4="N/A","",IF(F4="","",IF(OR(F4="BAL",F4="BOS",F4="NYY",F4="TB",F4="TOR",F4="CHW",F4="CLE",F4="DET",F4="KC",F4="MIN",F4="HOU",F4="LAA",F4="OAK",F4="SEA",F4="TEX")=TRUE,"AL","NL")))</f>
        <v>NL</v>
      </c>
      <c r="H4" s="4" t="s">
        <v>64</v>
      </c>
      <c r="I4" s="7">
        <v>4949</v>
      </c>
      <c r="J4" s="4"/>
      <c r="K4" s="4"/>
      <c r="L4" s="6"/>
      <c r="M4" s="6"/>
      <c r="N4" s="8"/>
      <c r="O4" s="6"/>
      <c r="P4" s="6" t="s">
        <v>62</v>
      </c>
      <c r="Q4" s="6"/>
      <c r="R4" s="6"/>
      <c r="S4" s="6"/>
      <c r="T4" s="6"/>
      <c r="U4" s="6"/>
      <c r="V4" s="6"/>
      <c r="W4" s="6"/>
      <c r="X4" s="6"/>
      <c r="Y4" s="6"/>
      <c r="Z4" s="25"/>
      <c r="AA4" s="25"/>
      <c r="AB4" s="25"/>
      <c r="AC4" s="6"/>
    </row>
    <row r="5" spans="1:29" ht="15" customHeight="1" x14ac:dyDescent="0.25">
      <c r="A5" s="4" t="s">
        <v>59</v>
      </c>
      <c r="B5" s="24" t="s">
        <v>39</v>
      </c>
      <c r="C5" s="5">
        <v>33457</v>
      </c>
      <c r="D5" s="6" t="str">
        <f>LEFT(B5,FIND(" ",B5,1)-1)</f>
        <v>Mike</v>
      </c>
      <c r="E5" s="6" t="str">
        <f>MID(B5,FIND(" ",B5,1)+1,255)</f>
        <v>Trout</v>
      </c>
      <c r="F5" s="4" t="s">
        <v>54</v>
      </c>
      <c r="G5" s="9" t="str">
        <f>IF(F5="N/A","",IF(F5="","",IF(OR(F5="BAL",F5="BOS",F5="NYY",F5="TB",F5="TOR",F5="CHW",F5="CLE",F5="DET",F5="KC",F5="MIN",F5="HOU",F5="LAA",F5="OAK",F5="SEA",F5="TEX")=TRUE,"AL","NL")))</f>
        <v>AL</v>
      </c>
      <c r="H5" s="4" t="s">
        <v>64</v>
      </c>
      <c r="I5" s="7">
        <v>10155</v>
      </c>
      <c r="J5" s="4"/>
      <c r="K5" s="4"/>
      <c r="L5" s="6"/>
      <c r="M5" s="6"/>
      <c r="N5" s="8"/>
      <c r="O5" s="6"/>
      <c r="P5" s="6" t="s">
        <v>59</v>
      </c>
      <c r="Q5" s="6"/>
      <c r="R5" s="6"/>
      <c r="S5" s="6"/>
      <c r="T5" s="6"/>
      <c r="U5" s="6"/>
      <c r="V5" s="6"/>
      <c r="W5" s="6"/>
      <c r="X5" s="6"/>
      <c r="Y5" s="6"/>
      <c r="Z5" s="25"/>
      <c r="AA5" s="25"/>
      <c r="AB5" s="25"/>
      <c r="AC5" s="6"/>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1189B7"/>
  </sheetPr>
  <dimension ref="A1:B24"/>
  <sheetViews>
    <sheetView workbookViewId="0">
      <selection activeCell="B2" sqref="B2"/>
    </sheetView>
  </sheetViews>
  <sheetFormatPr defaultRowHeight="15" customHeight="1" x14ac:dyDescent="0.25"/>
  <cols>
    <col min="2" max="2" width="10.140625" customWidth="1"/>
  </cols>
  <sheetData>
    <row r="1" spans="1:2" x14ac:dyDescent="0.25">
      <c r="A1" s="3" t="s">
        <v>83</v>
      </c>
      <c r="B1" s="3" t="s">
        <v>84</v>
      </c>
    </row>
    <row r="2" spans="1:2" x14ac:dyDescent="0.25">
      <c r="A2" s="1">
        <v>20</v>
      </c>
      <c r="B2" s="1">
        <v>1.054</v>
      </c>
    </row>
    <row r="3" spans="1:2" x14ac:dyDescent="0.25">
      <c r="A3" s="1">
        <v>21</v>
      </c>
      <c r="B3" s="1">
        <v>1.048</v>
      </c>
    </row>
    <row r="4" spans="1:2" x14ac:dyDescent="0.25">
      <c r="A4" s="1">
        <v>22</v>
      </c>
      <c r="B4" s="1">
        <v>1.042</v>
      </c>
    </row>
    <row r="5" spans="1:2" x14ac:dyDescent="0.25">
      <c r="A5" s="1">
        <v>23</v>
      </c>
      <c r="B5" s="1">
        <v>1.036</v>
      </c>
    </row>
    <row r="6" spans="1:2" x14ac:dyDescent="0.25">
      <c r="A6" s="1">
        <v>24</v>
      </c>
      <c r="B6" s="1">
        <v>1.03</v>
      </c>
    </row>
    <row r="7" spans="1:2" x14ac:dyDescent="0.25">
      <c r="A7" s="1">
        <v>25</v>
      </c>
      <c r="B7" s="1">
        <v>1.024</v>
      </c>
    </row>
    <row r="8" spans="1:2" x14ac:dyDescent="0.25">
      <c r="A8" s="1">
        <v>26</v>
      </c>
      <c r="B8" s="1">
        <v>1.018</v>
      </c>
    </row>
    <row r="9" spans="1:2" x14ac:dyDescent="0.25">
      <c r="A9" s="1">
        <v>27</v>
      </c>
      <c r="B9" s="1">
        <v>1.012</v>
      </c>
    </row>
    <row r="10" spans="1:2" x14ac:dyDescent="0.25">
      <c r="A10" s="1">
        <v>28</v>
      </c>
      <c r="B10" s="1">
        <v>1.006</v>
      </c>
    </row>
    <row r="11" spans="1:2" x14ac:dyDescent="0.25">
      <c r="A11" s="1">
        <v>29</v>
      </c>
      <c r="B11" s="1">
        <v>1</v>
      </c>
    </row>
    <row r="12" spans="1:2" x14ac:dyDescent="0.25">
      <c r="A12" s="1">
        <v>30</v>
      </c>
      <c r="B12" s="1">
        <v>0.997</v>
      </c>
    </row>
    <row r="13" spans="1:2" x14ac:dyDescent="0.25">
      <c r="A13" s="1">
        <v>31</v>
      </c>
      <c r="B13" s="1">
        <v>0.99399999999999999</v>
      </c>
    </row>
    <row r="14" spans="1:2" x14ac:dyDescent="0.25">
      <c r="A14" s="1">
        <v>32</v>
      </c>
      <c r="B14" s="1">
        <v>0.99099999999999999</v>
      </c>
    </row>
    <row r="15" spans="1:2" x14ac:dyDescent="0.25">
      <c r="A15" s="1">
        <v>33</v>
      </c>
      <c r="B15" s="1">
        <v>0.98799999999999999</v>
      </c>
    </row>
    <row r="16" spans="1:2" x14ac:dyDescent="0.25">
      <c r="A16" s="1">
        <v>34</v>
      </c>
      <c r="B16" s="1">
        <v>0.98499999999999999</v>
      </c>
    </row>
    <row r="17" spans="1:2" x14ac:dyDescent="0.25">
      <c r="A17" s="1">
        <v>35</v>
      </c>
      <c r="B17" s="1">
        <v>0.98199999999999998</v>
      </c>
    </row>
    <row r="18" spans="1:2" x14ac:dyDescent="0.25">
      <c r="A18" s="1">
        <v>36</v>
      </c>
      <c r="B18" s="1">
        <v>0.97899999999999998</v>
      </c>
    </row>
    <row r="19" spans="1:2" x14ac:dyDescent="0.25">
      <c r="A19" s="1">
        <v>37</v>
      </c>
      <c r="B19" s="1">
        <v>0.97599999999999998</v>
      </c>
    </row>
    <row r="20" spans="1:2" x14ac:dyDescent="0.25">
      <c r="A20" s="1">
        <v>38</v>
      </c>
      <c r="B20" s="1">
        <v>0.97299999999999998</v>
      </c>
    </row>
    <row r="21" spans="1:2" x14ac:dyDescent="0.25">
      <c r="A21" s="1">
        <v>39</v>
      </c>
      <c r="B21" s="1">
        <v>0.97</v>
      </c>
    </row>
    <row r="22" spans="1:2" x14ac:dyDescent="0.25">
      <c r="A22" s="1">
        <v>40</v>
      </c>
      <c r="B22" s="1">
        <v>0.96699999999999997</v>
      </c>
    </row>
    <row r="23" spans="1:2" x14ac:dyDescent="0.25">
      <c r="A23" s="1">
        <v>41</v>
      </c>
      <c r="B23" s="1">
        <v>0.96399999999999997</v>
      </c>
    </row>
    <row r="24" spans="1:2" x14ac:dyDescent="0.25">
      <c r="A24" s="1">
        <v>42</v>
      </c>
      <c r="B24" s="1">
        <v>0.96099999999999997</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Hitter Projections</vt:lpstr>
      <vt:lpstr>'Raw Hitter Web Query'!Fangraphs</vt:lpstr>
      <vt:lpstr>MLBSeason</vt:lpstr>
      <vt:lpstr>PA_YR1</vt:lpstr>
      <vt:lpstr>PA_YR2</vt:lpstr>
      <vt:lpstr>PA_YR3</vt:lpstr>
      <vt:lpstr>R_YR1</vt:lpstr>
      <vt:lpstr>R_YR2</vt:lpstr>
      <vt:lpstr>R_YR3</vt:lpstr>
      <vt:lpstr>RBI_YR1</vt:lpstr>
      <vt:lpstr>RBI_YR2</vt:lpstr>
      <vt:lpstr>RBI_YR3</vt:lpstr>
      <vt:lpstr>SeasonStartDate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2014-11-11T04:30:13Z</dcterms:created>
  <dcterms:modified xsi:type="dcterms:W3CDTF">2014-12-05T03:40:22Z</dcterms:modified>
</cp:coreProperties>
</file>